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I40" i="2" l="1"/>
  <c r="AA55" i="1" s="1"/>
  <c r="I39" i="2"/>
  <c r="AA54" i="1" s="1"/>
  <c r="I31" i="2"/>
  <c r="I29" i="2"/>
  <c r="I27" i="2"/>
  <c r="AA41" i="1" s="1"/>
  <c r="I25" i="2"/>
  <c r="AA38" i="1" s="1"/>
  <c r="H40" i="2"/>
  <c r="H39" i="2"/>
  <c r="K54" i="1" s="1"/>
  <c r="H31" i="2"/>
  <c r="H29" i="2"/>
  <c r="H27" i="2"/>
  <c r="K41" i="1" s="1"/>
  <c r="H25" i="2"/>
  <c r="K38" i="1" s="1"/>
  <c r="AA62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H30" i="2"/>
  <c r="AA34" i="1"/>
  <c r="AA28" i="1"/>
  <c r="AA60" i="1"/>
  <c r="K34" i="1"/>
  <c r="K28" i="1"/>
  <c r="K27" i="1" s="1"/>
  <c r="K60" i="1"/>
  <c r="G48" i="2" l="1"/>
  <c r="H45" i="2"/>
  <c r="G45" i="2" s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H28" i="2"/>
  <c r="I28" i="2"/>
  <c r="G28" i="2" l="1"/>
  <c r="G30" i="2"/>
  <c r="F37" i="3"/>
  <c r="F22" i="3" l="1"/>
  <c r="F19" i="3" l="1"/>
  <c r="F18" i="3"/>
  <c r="F17" i="3"/>
  <c r="G26" i="3"/>
  <c r="F26" i="3" s="1"/>
  <c r="AA44" i="1" l="1"/>
  <c r="H37" i="1" l="1"/>
  <c r="I37" i="1"/>
  <c r="J37" i="1"/>
  <c r="AA32" i="1" l="1"/>
  <c r="K32" i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Q58" i="1" l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55" i="1" l="1"/>
  <c r="S41" i="1"/>
  <c r="S54" i="1"/>
  <c r="I26" i="2" l="1"/>
  <c r="I24" i="2" s="1"/>
  <c r="I34" i="2" s="1"/>
  <c r="I41" i="2" s="1"/>
  <c r="AA39" i="1" l="1"/>
  <c r="S39" i="1" s="1"/>
  <c r="S38" i="1"/>
  <c r="I37" i="2"/>
  <c r="I36" i="2" s="1"/>
  <c r="I42" i="2" s="1"/>
  <c r="I43" i="2" s="1"/>
  <c r="K20" i="3" s="1"/>
  <c r="K21" i="3"/>
  <c r="AA37" i="1" l="1"/>
  <c r="AA49" i="1" s="1"/>
  <c r="AA57" i="1" s="1"/>
  <c r="S37" i="1"/>
  <c r="S49" i="1" s="1"/>
  <c r="K23" i="3"/>
  <c r="K42" i="3" s="1"/>
  <c r="AA68" i="1" l="1"/>
  <c r="S68" i="1" s="1"/>
  <c r="K13" i="3"/>
  <c r="K25" i="3" s="1"/>
  <c r="K29" i="3"/>
  <c r="K33" i="3" s="1"/>
  <c r="AA52" i="1"/>
  <c r="S57" i="1"/>
  <c r="H26" i="2"/>
  <c r="G26" i="2" s="1"/>
  <c r="G25" i="2"/>
  <c r="K55" i="1"/>
  <c r="G55" i="1" s="1"/>
  <c r="G40" i="2"/>
  <c r="G54" i="1"/>
  <c r="G39" i="2"/>
  <c r="G41" i="1"/>
  <c r="G27" i="2"/>
  <c r="K39" i="1" l="1"/>
  <c r="G39" i="1" s="1"/>
  <c r="G38" i="1"/>
  <c r="H24" i="2"/>
  <c r="AA51" i="1"/>
  <c r="S52" i="1"/>
  <c r="K37" i="1" l="1"/>
  <c r="K49" i="1" s="1"/>
  <c r="K57" i="1" s="1"/>
  <c r="H34" i="2"/>
  <c r="H41" i="2" s="1"/>
  <c r="G24" i="2"/>
  <c r="K31" i="3"/>
  <c r="K28" i="3" s="1"/>
  <c r="S51" i="1"/>
  <c r="AA58" i="1"/>
  <c r="G37" i="1" l="1"/>
  <c r="AA59" i="1"/>
  <c r="S58" i="1"/>
  <c r="G29" i="3"/>
  <c r="G13" i="3"/>
  <c r="G25" i="3" s="1"/>
  <c r="G49" i="1"/>
  <c r="K68" i="1"/>
  <c r="G21" i="3"/>
  <c r="G34" i="2"/>
  <c r="F21" i="3" s="1"/>
  <c r="K52" i="1" l="1"/>
  <c r="G57" i="1"/>
  <c r="G33" i="3"/>
  <c r="F29" i="3"/>
  <c r="H37" i="2"/>
  <c r="G41" i="2"/>
  <c r="F13" i="3"/>
  <c r="F25" i="3" s="1"/>
  <c r="G68" i="1"/>
  <c r="AA61" i="1"/>
  <c r="S61" i="1" s="1"/>
  <c r="S59" i="1" s="1"/>
  <c r="K12" i="3"/>
  <c r="H36" i="2" l="1"/>
  <c r="G37" i="2"/>
  <c r="K51" i="1"/>
  <c r="G52" i="1"/>
  <c r="G51" i="1" s="1"/>
  <c r="G58" i="1" s="1"/>
  <c r="G59" i="1" s="1"/>
  <c r="K15" i="3"/>
  <c r="K24" i="3"/>
  <c r="K32" i="3" s="1"/>
  <c r="K35" i="3" s="1"/>
  <c r="F33" i="3"/>
  <c r="G61" i="1" l="1"/>
  <c r="F12" i="3"/>
  <c r="G31" i="3"/>
  <c r="K58" i="1"/>
  <c r="K59" i="1" s="1"/>
  <c r="K27" i="3"/>
  <c r="K43" i="3" s="1"/>
  <c r="K40" i="3"/>
  <c r="H42" i="2"/>
  <c r="G36" i="2"/>
  <c r="H43" i="2" l="1"/>
  <c r="G20" i="3" s="1"/>
  <c r="G23" i="3" s="1"/>
  <c r="G42" i="3" s="1"/>
  <c r="G42" i="2"/>
  <c r="G43" i="2" s="1"/>
  <c r="F20" i="3" s="1"/>
  <c r="F23" i="3" s="1"/>
  <c r="F42" i="3" s="1"/>
  <c r="F15" i="3"/>
  <c r="F31" i="3"/>
  <c r="G28" i="3"/>
  <c r="G32" i="3" s="1"/>
  <c r="G35" i="3" s="1"/>
  <c r="K61" i="1"/>
  <c r="G12" i="3"/>
  <c r="F24" i="3" l="1"/>
  <c r="G15" i="3"/>
  <c r="G24" i="3"/>
  <c r="F27" i="3"/>
  <c r="F43" i="3" s="1"/>
  <c r="F40" i="3"/>
  <c r="F35" i="3"/>
  <c r="F32" i="3" s="1"/>
  <c r="F28" i="3"/>
  <c r="G27" i="3" l="1"/>
  <c r="G43" i="3" s="1"/>
  <c r="G40" i="3"/>
  <c r="O18" i="1" l="1"/>
</calcChain>
</file>

<file path=xl/sharedStrings.xml><?xml version="1.0" encoding="utf-8"?>
<sst xmlns="http://schemas.openxmlformats.org/spreadsheetml/2006/main" count="418" uniqueCount="156">
  <si>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</si>
  <si>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</si>
  <si>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</si>
  <si>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</si>
  <si>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</si>
  <si>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</si>
  <si>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</si>
  <si>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</si>
  <si>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</si>
  <si>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</si>
  <si>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</si>
  <si>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</si>
  <si>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</si>
  <si>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</si>
  <si>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</si>
  <si>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</si>
  <si>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</si>
  <si>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</si>
  <si>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</si>
  <si>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</si>
  <si>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</si>
  <si>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</si>
  <si>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</si>
  <si>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</si>
  <si>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</si>
  <si>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</si>
  <si>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</si>
  <si>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</si>
  <si>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</si>
  <si>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</si>
  <si>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</si>
  <si>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</si>
  <si>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</si>
  <si>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</si>
  <si>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</si>
  <si>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</si>
  <si>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</si>
  <si>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</si>
  <si>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</si>
  <si>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</si>
  <si>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</si>
  <si>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</si>
  <si>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</si>
  <si>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</si>
  <si>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</si>
  <si>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</si>
  <si>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</si>
  <si>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</si>
  <si>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</si>
  <si>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</si>
  <si>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</si>
  <si>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</si>
  <si>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</si>
  <si>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</si>
  <si>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</si>
  <si>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</si>
  <si>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</si>
  <si>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</si>
  <si>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</si>
  <si>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</si>
  <si>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</si>
  <si>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</si>
  <si>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</si>
  <si>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</si>
  <si>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</si>
  <si>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</si>
  <si>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</si>
  <si>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</si>
  <si>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</si>
  <si>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</si>
  <si>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</si>
  <si>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</si>
  <si>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</si>
  <si>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</si>
  <si>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</si>
  <si>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</si>
  <si>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</si>
  <si>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</si>
  <si>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</si>
  <si>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</si>
  <si>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</si>
  <si>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</si>
  <si>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</si>
  <si>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</si>
  <si>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</si>
  <si>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</si>
  <si>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</si>
  <si>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</si>
  <si>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</si>
  <si>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</si>
  <si>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</si>
  <si>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</si>
  <si>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</si>
  <si>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</si>
  <si>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</si>
  <si>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</si>
  <si>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</si>
  <si>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</si>
  <si>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</si>
  <si>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</si>
  <si>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</si>
  <si>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</si>
  <si>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</si>
  <si>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</si>
  <si>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</si>
  <si>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</si>
  <si>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</si>
  <si>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</si>
  <si>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</si>
  <si>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</si>
  <si>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</si>
  <si>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</si>
  <si>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</si>
  <si>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</si>
  <si>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</si>
  <si>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</si>
  <si>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</si>
  <si>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</si>
  <si>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</si>
  <si>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</si>
  <si>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</si>
  <si>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</si>
  <si>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</si>
  <si>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</si>
  <si>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</si>
  <si>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</si>
  <si>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</si>
  <si>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</si>
  <si>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</si>
  <si>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</si>
  <si>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</si>
  <si>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</si>
  <si>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</si>
  <si>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</si>
  <si>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</si>
  <si>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</si>
  <si>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</si>
  <si>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</si>
  <si>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</si>
  <si>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</si>
  <si>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</si>
  <si>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</si>
  <si>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</si>
  <si>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</si>
  <si>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</si>
  <si>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</si>
  <si>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за адресою: м.Вишневе  вул. Молодіжна 12</t>
  </si>
  <si>
    <t>інше використання прибутку 4%</t>
  </si>
  <si>
    <t xml:space="preserve">          за адресою: м.Вишневе  вул. Молодіжна 12</t>
  </si>
  <si>
    <t xml:space="preserve">             за адресою: м.Вишневе  вул. Молодіжна 12</t>
  </si>
  <si>
    <t>інше використання прибутку  4%</t>
  </si>
  <si>
    <t>КЕРУЮЧА СПРАВАМИ</t>
  </si>
  <si>
    <t>О.ВДОВЕНКО</t>
  </si>
  <si>
    <r>
      <t xml:space="preserve">Бучанського району від  28.09.2021 року </t>
    </r>
    <r>
      <rPr>
        <b/>
        <u/>
        <sz val="16"/>
        <color theme="1"/>
        <rFont val="Times New Roman"/>
        <family val="1"/>
        <charset val="204"/>
      </rPr>
      <t>№ 126/2</t>
    </r>
  </si>
  <si>
    <r>
      <t xml:space="preserve">                                                                                       Бучанського району від 28.09.2021</t>
    </r>
    <r>
      <rPr>
        <b/>
        <u/>
        <sz val="16"/>
        <color theme="1"/>
        <rFont val="Times New Roman"/>
        <family val="1"/>
        <charset val="204"/>
      </rPr>
      <t xml:space="preserve"> року </t>
    </r>
    <r>
      <rPr>
        <b/>
        <sz val="16"/>
        <color theme="1"/>
        <rFont val="Times New Roman"/>
        <family val="1"/>
        <charset val="204"/>
      </rPr>
      <t>№ 126/2</t>
    </r>
  </si>
  <si>
    <r>
      <t xml:space="preserve">Бучанського району від 28.09.2021 року </t>
    </r>
    <r>
      <rPr>
        <b/>
        <u/>
        <sz val="16"/>
        <color theme="1"/>
        <rFont val="Times New Roman"/>
        <family val="1"/>
        <charset val="204"/>
      </rPr>
      <t>№ 126/2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</si>
</sst>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#,##0.000"/>
  </numFmts>
  <fonts count="3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4" fillId="0" borderId="0" xfId="0" applyFont="1"/>
    <xf numFmtId="0" fontId="12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6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8" fillId="0" borderId="0" xfId="0" applyFont="1"/>
    <xf numFmtId="0" fontId="14" fillId="0" borderId="0" xfId="0" applyFont="1" applyBorder="1" applyAlignment="1">
      <alignment horizontal="left" vertical="top" wrapText="1"/>
    </xf>
    <xf numFmtId="0" fontId="13" fillId="0" borderId="0" xfId="0" applyFont="1"/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3" fillId="0" borderId="0" xfId="0" applyFont="1"/>
    <xf numFmtId="0" fontId="22" fillId="0" borderId="0" xfId="0" applyFont="1"/>
    <xf numFmtId="2" fontId="21" fillId="0" borderId="6" xfId="0" applyNumberFormat="1" applyFont="1" applyBorder="1" applyAlignment="1">
      <alignment vertical="top" wrapText="1"/>
    </xf>
    <xf numFmtId="164" fontId="21" fillId="0" borderId="6" xfId="0" applyNumberFormat="1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0" fontId="31" fillId="0" borderId="3" xfId="0" applyFont="1" applyBorder="1" applyAlignment="1">
      <alignment wrapText="1"/>
    </xf>
    <xf numFmtId="0" fontId="31" fillId="0" borderId="6" xfId="0" applyFont="1" applyBorder="1" applyAlignment="1">
      <alignment horizontal="center" textRotation="90" wrapText="1"/>
    </xf>
    <xf numFmtId="0" fontId="22" fillId="0" borderId="0" xfId="0" applyFont="1" applyAlignment="1">
      <alignment horizontal="right"/>
    </xf>
    <xf numFmtId="0" fontId="30" fillId="0" borderId="6" xfId="0" applyFont="1" applyBorder="1" applyAlignment="1">
      <alignment horizontal="center" vertical="top" wrapText="1"/>
    </xf>
    <xf numFmtId="0" fontId="30" fillId="0" borderId="5" xfId="0" applyFont="1" applyBorder="1" applyAlignment="1">
      <alignment vertical="top" wrapText="1"/>
    </xf>
    <xf numFmtId="0" fontId="30" fillId="0" borderId="18" xfId="0" applyFont="1" applyBorder="1" applyAlignment="1">
      <alignment vertical="top" wrapText="1"/>
    </xf>
    <xf numFmtId="0" fontId="30" fillId="0" borderId="17" xfId="0" applyFont="1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33" fillId="0" borderId="6" xfId="0" applyFont="1" applyBorder="1" applyAlignment="1">
      <alignment vertical="top" wrapText="1"/>
    </xf>
    <xf numFmtId="2" fontId="34" fillId="0" borderId="6" xfId="0" applyNumberFormat="1" applyFont="1" applyBorder="1" applyAlignment="1">
      <alignment vertical="top" wrapText="1"/>
    </xf>
    <xf numFmtId="2" fontId="34" fillId="0" borderId="5" xfId="0" applyNumberFormat="1" applyFont="1" applyBorder="1" applyAlignment="1">
      <alignment vertical="top" wrapText="1"/>
    </xf>
    <xf numFmtId="2" fontId="34" fillId="0" borderId="6" xfId="0" applyNumberFormat="1" applyFont="1" applyBorder="1" applyAlignment="1">
      <alignment horizontal="right" vertical="top" wrapText="1"/>
    </xf>
    <xf numFmtId="0" fontId="2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8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8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 wrapText="1"/>
    </xf>
    <xf numFmtId="0" fontId="24" fillId="0" borderId="0" xfId="0" applyFont="1"/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17" fillId="0" borderId="8" xfId="0" applyFont="1" applyBorder="1" applyAlignment="1"/>
    <xf numFmtId="2" fontId="21" fillId="0" borderId="16" xfId="0" applyNumberFormat="1" applyFont="1" applyBorder="1"/>
    <xf numFmtId="2" fontId="34" fillId="0" borderId="8" xfId="0" applyNumberFormat="1" applyFont="1" applyBorder="1" applyAlignment="1">
      <alignment vertical="top" wrapText="1"/>
    </xf>
    <xf numFmtId="2" fontId="21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5" fillId="0" borderId="6" xfId="0" applyNumberFormat="1" applyFont="1" applyBorder="1" applyAlignment="1">
      <alignment vertical="top" wrapText="1"/>
    </xf>
    <xf numFmtId="2" fontId="34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4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5" fillId="0" borderId="6" xfId="0" applyNumberFormat="1" applyFont="1" applyBorder="1" applyAlignment="1">
      <alignment horizontal="center" vertical="top" wrapText="1"/>
    </xf>
    <xf numFmtId="2" fontId="34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21" fillId="3" borderId="6" xfId="0" applyNumberFormat="1" applyFont="1" applyFill="1" applyBorder="1" applyAlignment="1">
      <alignment vertical="top" wrapText="1"/>
    </xf>
    <xf numFmtId="2" fontId="21" fillId="3" borderId="5" xfId="0" applyNumberFormat="1" applyFont="1" applyFill="1" applyBorder="1" applyAlignment="1">
      <alignment vertical="top" wrapText="1"/>
    </xf>
    <xf numFmtId="2" fontId="21" fillId="3" borderId="25" xfId="0" applyNumberFormat="1" applyFont="1" applyFill="1" applyBorder="1" applyAlignment="1">
      <alignment vertical="top" wrapText="1"/>
    </xf>
    <xf numFmtId="2" fontId="22" fillId="3" borderId="6" xfId="0" applyNumberFormat="1" applyFont="1" applyFill="1" applyBorder="1" applyAlignment="1">
      <alignment horizontal="center" vertical="top" wrapText="1"/>
    </xf>
    <xf numFmtId="164" fontId="35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1" fillId="0" borderId="8" xfId="0" applyNumberFormat="1" applyFont="1" applyBorder="1" applyAlignment="1">
      <alignment vertical="top" wrapText="1"/>
    </xf>
    <xf numFmtId="0" fontId="0" fillId="3" borderId="0" xfId="0" applyFill="1"/>
    <xf numFmtId="4" fontId="21" fillId="0" borderId="8" xfId="0" applyNumberFormat="1" applyFont="1" applyBorder="1" applyAlignment="1">
      <alignment vertical="top" wrapText="1"/>
    </xf>
    <xf numFmtId="4" fontId="21" fillId="0" borderId="16" xfId="0" applyNumberFormat="1" applyFont="1" applyBorder="1" applyAlignment="1">
      <alignment vertical="top"/>
    </xf>
    <xf numFmtId="4" fontId="35" fillId="0" borderId="16" xfId="0" applyNumberFormat="1" applyFont="1" applyBorder="1" applyAlignment="1">
      <alignment vertical="top"/>
    </xf>
    <xf numFmtId="4" fontId="21" fillId="0" borderId="24" xfId="0" applyNumberFormat="1" applyFont="1" applyBorder="1" applyAlignment="1">
      <alignment vertical="top"/>
    </xf>
    <xf numFmtId="2" fontId="21" fillId="0" borderId="16" xfId="0" applyNumberFormat="1" applyFont="1" applyBorder="1" applyAlignment="1">
      <alignment vertical="top" wrapText="1"/>
    </xf>
    <xf numFmtId="4" fontId="21" fillId="0" borderId="19" xfId="0" applyNumberFormat="1" applyFont="1" applyBorder="1" applyAlignment="1">
      <alignment vertical="top"/>
    </xf>
    <xf numFmtId="4" fontId="35" fillId="0" borderId="19" xfId="0" applyNumberFormat="1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164" fontId="34" fillId="0" borderId="6" xfId="0" applyNumberFormat="1" applyFont="1" applyBorder="1" applyAlignment="1">
      <alignment vertical="top" wrapText="1"/>
    </xf>
    <xf numFmtId="167" fontId="21" fillId="0" borderId="16" xfId="0" applyNumberFormat="1" applyFont="1" applyBorder="1" applyAlignment="1">
      <alignment vertical="top"/>
    </xf>
    <xf numFmtId="167" fontId="34" fillId="0" borderId="16" xfId="0" applyNumberFormat="1" applyFont="1" applyBorder="1" applyAlignment="1">
      <alignment vertical="top"/>
    </xf>
    <xf numFmtId="167" fontId="21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4" fillId="3" borderId="0" xfId="0" applyFont="1" applyFill="1"/>
    <xf numFmtId="0" fontId="11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4" fillId="0" borderId="0" xfId="0" applyFont="1" applyAlignment="1">
      <alignment horizontal="left"/>
    </xf>
    <xf numFmtId="0" fontId="20" fillId="0" borderId="7" xfId="0" applyFont="1" applyBorder="1" applyAlignment="1">
      <alignment vertical="top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31" fillId="3" borderId="6" xfId="0" applyFont="1" applyFill="1" applyBorder="1" applyAlignment="1">
      <alignment horizontal="center" textRotation="90" wrapText="1"/>
    </xf>
    <xf numFmtId="0" fontId="10" fillId="3" borderId="6" xfId="0" applyFont="1" applyFill="1" applyBorder="1" applyAlignment="1">
      <alignment horizontal="center" wrapText="1"/>
    </xf>
    <xf numFmtId="2" fontId="35" fillId="3" borderId="6" xfId="0" applyNumberFormat="1" applyFont="1" applyFill="1" applyBorder="1" applyAlignment="1">
      <alignment vertical="top" wrapText="1"/>
    </xf>
    <xf numFmtId="0" fontId="22" fillId="0" borderId="8" xfId="0" applyFont="1" applyBorder="1" applyAlignment="1">
      <alignment horizontal="center"/>
    </xf>
    <xf numFmtId="0" fontId="0" fillId="0" borderId="8" xfId="0" applyBorder="1" applyAlignme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4" fillId="0" borderId="1" xfId="0" applyNumberFormat="1" applyFont="1" applyBorder="1" applyAlignment="1">
      <alignment vertical="top" wrapText="1"/>
    </xf>
    <xf numFmtId="2" fontId="34" fillId="0" borderId="3" xfId="0" applyNumberFormat="1" applyFont="1" applyBorder="1" applyAlignment="1">
      <alignment vertical="top" wrapText="1"/>
    </xf>
    <xf numFmtId="2" fontId="21" fillId="3" borderId="1" xfId="0" applyNumberFormat="1" applyFont="1" applyFill="1" applyBorder="1" applyAlignment="1">
      <alignment vertical="top" wrapText="1"/>
    </xf>
    <xf numFmtId="2" fontId="21" fillId="3" borderId="3" xfId="0" applyNumberFormat="1" applyFont="1" applyFill="1" applyBorder="1" applyAlignment="1">
      <alignment vertical="top" wrapText="1"/>
    </xf>
    <xf numFmtId="2" fontId="34" fillId="0" borderId="1" xfId="0" applyNumberFormat="1" applyFont="1" applyBorder="1" applyAlignment="1">
      <alignment horizontal="right" vertical="top" wrapText="1"/>
    </xf>
    <xf numFmtId="2" fontId="34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5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2" fontId="35" fillId="0" borderId="1" xfId="0" applyNumberFormat="1" applyFont="1" applyBorder="1" applyAlignment="1">
      <alignment vertical="top" wrapText="1"/>
    </xf>
    <xf numFmtId="2" fontId="35" fillId="0" borderId="3" xfId="0" applyNumberFormat="1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2" fontId="34" fillId="0" borderId="1" xfId="0" applyNumberFormat="1" applyFont="1" applyBorder="1" applyAlignment="1">
      <alignment horizontal="center" vertical="top" wrapText="1"/>
    </xf>
    <xf numFmtId="2" fontId="34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2" fontId="34" fillId="3" borderId="1" xfId="0" applyNumberFormat="1" applyFont="1" applyFill="1" applyBorder="1" applyAlignment="1">
      <alignment vertical="top" wrapText="1"/>
    </xf>
    <xf numFmtId="2" fontId="34" fillId="3" borderId="3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4" fillId="0" borderId="2" xfId="0" applyNumberFormat="1" applyFont="1" applyBorder="1" applyAlignment="1">
      <alignment horizontal="right" vertical="top" wrapText="1"/>
    </xf>
    <xf numFmtId="2" fontId="34" fillId="0" borderId="9" xfId="0" applyNumberFormat="1" applyFont="1" applyBorder="1" applyAlignment="1">
      <alignment horizontal="right" vertical="top" wrapText="1"/>
    </xf>
    <xf numFmtId="2" fontId="34" fillId="0" borderId="11" xfId="0" applyNumberFormat="1" applyFont="1" applyBorder="1" applyAlignment="1">
      <alignment horizontal="right" vertical="top" wrapText="1"/>
    </xf>
    <xf numFmtId="2" fontId="34" fillId="0" borderId="18" xfId="0" applyNumberFormat="1" applyFont="1" applyBorder="1" applyAlignment="1">
      <alignment horizontal="right" vertical="top" wrapText="1"/>
    </xf>
    <xf numFmtId="2" fontId="34" fillId="0" borderId="17" xfId="0" applyNumberFormat="1" applyFont="1" applyBorder="1" applyAlignment="1">
      <alignment horizontal="right" vertical="top" wrapText="1"/>
    </xf>
    <xf numFmtId="2" fontId="34" fillId="0" borderId="27" xfId="0" applyNumberFormat="1" applyFont="1" applyBorder="1" applyAlignment="1">
      <alignment horizontal="right" vertical="top" wrapText="1"/>
    </xf>
    <xf numFmtId="2" fontId="34" fillId="0" borderId="28" xfId="0" applyNumberFormat="1" applyFont="1" applyBorder="1" applyAlignment="1">
      <alignment horizontal="right" vertical="top" wrapText="1"/>
    </xf>
    <xf numFmtId="0" fontId="26" fillId="0" borderId="9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6" fillId="0" borderId="11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2" fontId="35" fillId="3" borderId="1" xfId="0" applyNumberFormat="1" applyFont="1" applyFill="1" applyBorder="1" applyAlignment="1">
      <alignment vertical="top" wrapText="1"/>
    </xf>
    <xf numFmtId="2" fontId="35" fillId="3" borderId="3" xfId="0" applyNumberFormat="1" applyFont="1" applyFill="1" applyBorder="1" applyAlignment="1">
      <alignment vertical="top" wrapText="1"/>
    </xf>
    <xf numFmtId="0" fontId="26" fillId="0" borderId="0" xfId="0" applyFont="1" applyBorder="1" applyAlignment="1">
      <alignment horizontal="center" wrapText="1"/>
    </xf>
    <xf numFmtId="0" fontId="27" fillId="0" borderId="0" xfId="0" applyFont="1" applyAlignment="1"/>
    <xf numFmtId="0" fontId="0" fillId="0" borderId="0" xfId="0" applyAlignment="1"/>
    <xf numFmtId="0" fontId="18" fillId="0" borderId="2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0" fillId="2" borderId="15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 wrapText="1"/>
    </xf>
    <xf numFmtId="2" fontId="21" fillId="2" borderId="15" xfId="0" applyNumberFormat="1" applyFont="1" applyFill="1" applyBorder="1" applyAlignment="1">
      <alignment horizontal="right" vertical="top" wrapText="1"/>
    </xf>
    <xf numFmtId="2" fontId="21" fillId="2" borderId="13" xfId="0" applyNumberFormat="1" applyFont="1" applyFill="1" applyBorder="1" applyAlignment="1">
      <alignment horizontal="right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2" fontId="34" fillId="0" borderId="15" xfId="0" applyNumberFormat="1" applyFont="1" applyBorder="1" applyAlignment="1">
      <alignment vertical="top" wrapText="1"/>
    </xf>
    <xf numFmtId="2" fontId="34" fillId="0" borderId="13" xfId="0" applyNumberFormat="1" applyFont="1" applyBorder="1" applyAlignment="1">
      <alignment vertical="top" wrapText="1"/>
    </xf>
    <xf numFmtId="2" fontId="21" fillId="0" borderId="15" xfId="0" applyNumberFormat="1" applyFont="1" applyBorder="1" applyAlignment="1">
      <alignment vertical="top" wrapText="1"/>
    </xf>
    <xf numFmtId="2" fontId="21" fillId="0" borderId="13" xfId="0" applyNumberFormat="1" applyFont="1" applyBorder="1" applyAlignment="1">
      <alignment vertical="top" wrapText="1"/>
    </xf>
    <xf numFmtId="2" fontId="34" fillId="0" borderId="15" xfId="0" applyNumberFormat="1" applyFont="1" applyBorder="1" applyAlignment="1">
      <alignment horizontal="right" vertical="top" wrapText="1"/>
    </xf>
    <xf numFmtId="2" fontId="34" fillId="0" borderId="13" xfId="0" applyNumberFormat="1" applyFont="1" applyBorder="1" applyAlignment="1">
      <alignment horizontal="right" vertical="top" wrapText="1"/>
    </xf>
    <xf numFmtId="2" fontId="21" fillId="0" borderId="15" xfId="0" applyNumberFormat="1" applyFont="1" applyBorder="1" applyAlignment="1">
      <alignment horizontal="right" vertical="top" wrapText="1"/>
    </xf>
    <xf numFmtId="2" fontId="21" fillId="0" borderId="13" xfId="0" applyNumberFormat="1" applyFont="1" applyBorder="1" applyAlignment="1">
      <alignment horizontal="right" vertical="top" wrapText="1"/>
    </xf>
    <xf numFmtId="2" fontId="21" fillId="3" borderId="15" xfId="0" applyNumberFormat="1" applyFont="1" applyFill="1" applyBorder="1" applyAlignment="1">
      <alignment horizontal="right" vertical="top" wrapText="1"/>
    </xf>
    <xf numFmtId="2" fontId="21" fillId="3" borderId="13" xfId="0" applyNumberFormat="1" applyFont="1" applyFill="1" applyBorder="1" applyAlignment="1">
      <alignment horizontal="right" vertical="top" wrapText="1"/>
    </xf>
    <xf numFmtId="2" fontId="34" fillId="3" borderId="15" xfId="0" applyNumberFormat="1" applyFont="1" applyFill="1" applyBorder="1" applyAlignment="1">
      <alignment horizontal="right" vertical="top" wrapText="1"/>
    </xf>
    <xf numFmtId="2" fontId="34" fillId="3" borderId="13" xfId="0" applyNumberFormat="1" applyFont="1" applyFill="1" applyBorder="1" applyAlignment="1">
      <alignment horizontal="right" vertical="top" wrapText="1"/>
    </xf>
    <xf numFmtId="2" fontId="21" fillId="3" borderId="15" xfId="0" applyNumberFormat="1" applyFont="1" applyFill="1" applyBorder="1" applyAlignment="1">
      <alignment vertical="top" wrapText="1"/>
    </xf>
    <xf numFmtId="2" fontId="21" fillId="3" borderId="13" xfId="0" applyNumberFormat="1" applyFont="1" applyFill="1" applyBorder="1" applyAlignment="1">
      <alignment vertical="top" wrapText="1"/>
    </xf>
    <xf numFmtId="164" fontId="21" fillId="0" borderId="15" xfId="0" applyNumberFormat="1" applyFont="1" applyBorder="1" applyAlignment="1">
      <alignment horizontal="right" vertical="top" wrapText="1"/>
    </xf>
    <xf numFmtId="164" fontId="21" fillId="0" borderId="13" xfId="0" applyNumberFormat="1" applyFont="1" applyBorder="1" applyAlignment="1">
      <alignment horizontal="right" vertical="top" wrapText="1"/>
    </xf>
    <xf numFmtId="164" fontId="34" fillId="0" borderId="15" xfId="0" applyNumberFormat="1" applyFont="1" applyBorder="1" applyAlignment="1">
      <alignment vertical="top" wrapText="1"/>
    </xf>
    <xf numFmtId="164" fontId="34" fillId="0" borderId="13" xfId="0" applyNumberFormat="1" applyFont="1" applyBorder="1" applyAlignment="1">
      <alignment vertical="top" wrapText="1"/>
    </xf>
    <xf numFmtId="164" fontId="21" fillId="0" borderId="15" xfId="0" applyNumberFormat="1" applyFont="1" applyBorder="1" applyAlignment="1">
      <alignment vertical="top" wrapText="1"/>
    </xf>
    <xf numFmtId="164" fontId="2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2" fontId="22" fillId="3" borderId="15" xfId="0" applyNumberFormat="1" applyFont="1" applyFill="1" applyBorder="1" applyAlignment="1">
      <alignment horizontal="center" vertical="top" wrapText="1"/>
    </xf>
    <xf numFmtId="2" fontId="22" fillId="3" borderId="13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2" fontId="21" fillId="3" borderId="30" xfId="0" applyNumberFormat="1" applyFont="1" applyFill="1" applyBorder="1" applyAlignment="1">
      <alignment horizontal="right" vertical="top" wrapText="1"/>
    </xf>
    <xf numFmtId="2" fontId="21" fillId="3" borderId="31" xfId="0" applyNumberFormat="1" applyFont="1" applyFill="1" applyBorder="1" applyAlignment="1">
      <alignment horizontal="right" vertical="top" wrapText="1"/>
    </xf>
    <xf numFmtId="0" fontId="30" fillId="0" borderId="22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2" fontId="21" fillId="3" borderId="26" xfId="0" applyNumberFormat="1" applyFont="1" applyFill="1" applyBorder="1" applyAlignment="1">
      <alignment horizontal="right" vertical="top" wrapText="1"/>
    </xf>
    <xf numFmtId="2" fontId="21" fillId="3" borderId="25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1-2022/&#1050;&#1086;&#1088;&#1080;&#1075;&#1091;&#1074;&#1072;&#1085;&#1085;&#1103;%20&#1090;&#1072;&#1088;&#1080;&#1092;&#1091;%202021%202022/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9">
          <cell r="CG9">
            <v>0</v>
          </cell>
        </row>
        <row r="23">
          <cell r="C23">
            <v>324.47899999999998</v>
          </cell>
          <cell r="D23">
            <v>0</v>
          </cell>
          <cell r="S23">
            <v>1</v>
          </cell>
          <cell r="T23">
            <v>0</v>
          </cell>
          <cell r="V23">
            <v>59.19</v>
          </cell>
          <cell r="W23">
            <v>0</v>
          </cell>
          <cell r="AE23">
            <v>4.7300000000000004</v>
          </cell>
          <cell r="AF23">
            <v>0</v>
          </cell>
          <cell r="AH23">
            <v>12.55</v>
          </cell>
          <cell r="AI23">
            <v>0</v>
          </cell>
          <cell r="AN23">
            <v>7.77</v>
          </cell>
          <cell r="AO23">
            <v>0</v>
          </cell>
          <cell r="AT23">
            <v>40.25</v>
          </cell>
          <cell r="AU23">
            <v>0</v>
          </cell>
          <cell r="BC23">
            <v>23.54</v>
          </cell>
          <cell r="BD23">
            <v>0</v>
          </cell>
          <cell r="BI23">
            <v>5.86</v>
          </cell>
          <cell r="BJ23">
            <v>0</v>
          </cell>
          <cell r="BO23">
            <v>12.58</v>
          </cell>
          <cell r="BP23">
            <v>0</v>
          </cell>
          <cell r="BU23">
            <v>0</v>
          </cell>
          <cell r="BV23">
            <v>0</v>
          </cell>
          <cell r="CG23">
            <v>0</v>
          </cell>
          <cell r="CH23">
            <v>0</v>
          </cell>
          <cell r="CJ23">
            <v>13.87</v>
          </cell>
          <cell r="CK23">
            <v>0</v>
          </cell>
          <cell r="DB23">
            <v>346356.41</v>
          </cell>
          <cell r="DC23">
            <v>0</v>
          </cell>
          <cell r="DK23">
            <v>22974.560000000001</v>
          </cell>
          <cell r="DL23">
            <v>0</v>
          </cell>
          <cell r="DR23">
            <v>698.64</v>
          </cell>
          <cell r="DS23">
            <v>0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tabSelected="1" view="pageBreakPreview" zoomScale="60" workbookViewId="0">
      <pane xSplit="8" ySplit="12" topLeftCell="I55" activePane="bottomRight" state="frozen"/>
      <selection pane="topRight" activeCell="I1" sqref="I1"/>
      <selection pane="bottomLeft" activeCell="A13" sqref="A13"/>
      <selection pane="bottomRight" activeCell="M73" sqref="M73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192" t="s">
        <v>0</v>
      </c>
      <c r="V4" s="193"/>
      <c r="W4" s="193"/>
      <c r="X4" s="193"/>
      <c r="Y4" s="193"/>
      <c r="Z4" s="193"/>
      <c r="AA4" s="193"/>
    </row>
    <row r="5" spans="1:27" ht="20.25">
      <c r="A5" s="1"/>
      <c r="U5" s="192" t="s">
        <v>141</v>
      </c>
      <c r="V5" s="193"/>
      <c r="W5" s="193"/>
      <c r="X5" s="193"/>
      <c r="Y5" s="193"/>
      <c r="Z5" s="193"/>
      <c r="AA5" s="193"/>
    </row>
    <row r="6" spans="1:27" ht="20.25">
      <c r="A6" s="1"/>
      <c r="U6" s="192" t="s">
        <v>153</v>
      </c>
      <c r="V6" s="193"/>
      <c r="W6" s="193"/>
      <c r="X6" s="193"/>
      <c r="Y6" s="193"/>
      <c r="Z6" s="193"/>
      <c r="AA6" s="193"/>
    </row>
    <row r="7" spans="1:27" ht="26.25">
      <c r="A7" s="3" t="s">
        <v>67</v>
      </c>
      <c r="C7" s="4"/>
      <c r="D7" s="4"/>
      <c r="E7" s="4"/>
      <c r="F7" s="4"/>
      <c r="G7" s="4"/>
      <c r="H7" s="37"/>
      <c r="I7" s="37"/>
      <c r="J7" s="38"/>
      <c r="K7" s="46"/>
      <c r="L7" s="38"/>
      <c r="M7" s="37"/>
      <c r="N7" s="37"/>
    </row>
    <row r="8" spans="1:27" ht="25.5">
      <c r="A8" s="3" t="s">
        <v>68</v>
      </c>
      <c r="H8" s="132" t="s">
        <v>142</v>
      </c>
      <c r="I8" s="133"/>
      <c r="J8" s="133"/>
      <c r="K8" s="133"/>
      <c r="L8" s="133"/>
      <c r="M8" s="133"/>
      <c r="N8" s="133"/>
    </row>
    <row r="9" spans="1:27" ht="29.25" customHeight="1" thickBot="1">
      <c r="H9" s="130" t="s">
        <v>146</v>
      </c>
      <c r="I9" s="130"/>
      <c r="J9" s="130"/>
      <c r="K9" s="130"/>
      <c r="L9" s="130"/>
      <c r="M9" s="131"/>
      <c r="N9" s="131"/>
      <c r="Z9" s="58" t="s">
        <v>1</v>
      </c>
    </row>
    <row r="10" spans="1:27" ht="27" customHeight="1">
      <c r="A10" s="114" t="s">
        <v>2</v>
      </c>
      <c r="B10" s="114" t="s">
        <v>4</v>
      </c>
      <c r="C10" s="115" t="s">
        <v>5</v>
      </c>
      <c r="D10" s="174" t="s">
        <v>6</v>
      </c>
      <c r="E10" s="175"/>
      <c r="F10" s="175"/>
      <c r="G10" s="176"/>
      <c r="H10" s="174" t="s">
        <v>7</v>
      </c>
      <c r="I10" s="175"/>
      <c r="J10" s="175"/>
      <c r="K10" s="176"/>
      <c r="L10" s="174" t="s">
        <v>7</v>
      </c>
      <c r="M10" s="175"/>
      <c r="N10" s="175"/>
      <c r="O10" s="176"/>
      <c r="P10" s="174" t="s">
        <v>7</v>
      </c>
      <c r="Q10" s="175"/>
      <c r="R10" s="175"/>
      <c r="S10" s="176"/>
      <c r="T10" s="174" t="s">
        <v>12</v>
      </c>
      <c r="U10" s="175"/>
      <c r="V10" s="175"/>
      <c r="W10" s="175"/>
      <c r="X10" s="175"/>
      <c r="Y10" s="175"/>
      <c r="Z10" s="175"/>
      <c r="AA10" s="176"/>
    </row>
    <row r="11" spans="1:27" ht="23.25" thickBot="1">
      <c r="A11" s="116" t="s">
        <v>3</v>
      </c>
      <c r="B11" s="117"/>
      <c r="C11" s="117"/>
      <c r="D11" s="177"/>
      <c r="E11" s="191"/>
      <c r="F11" s="191"/>
      <c r="G11" s="179"/>
      <c r="H11" s="177" t="s">
        <v>8</v>
      </c>
      <c r="I11" s="178"/>
      <c r="J11" s="178"/>
      <c r="K11" s="179"/>
      <c r="L11" s="177" t="s">
        <v>9</v>
      </c>
      <c r="M11" s="178"/>
      <c r="N11" s="178"/>
      <c r="O11" s="179"/>
      <c r="P11" s="177" t="s">
        <v>10</v>
      </c>
      <c r="Q11" s="178"/>
      <c r="R11" s="178"/>
      <c r="S11" s="179"/>
      <c r="T11" s="186"/>
      <c r="U11" s="187"/>
      <c r="V11" s="187"/>
      <c r="W11" s="187"/>
      <c r="X11" s="187"/>
      <c r="Y11" s="187"/>
      <c r="Z11" s="187"/>
      <c r="AA11" s="188"/>
    </row>
    <row r="12" spans="1:27" ht="27.75" customHeight="1">
      <c r="A12" s="118"/>
      <c r="B12" s="117"/>
      <c r="C12" s="117"/>
      <c r="D12" s="177"/>
      <c r="E12" s="191"/>
      <c r="F12" s="191"/>
      <c r="G12" s="179"/>
      <c r="H12" s="180"/>
      <c r="I12" s="181"/>
      <c r="J12" s="181"/>
      <c r="K12" s="182"/>
      <c r="L12" s="180"/>
      <c r="M12" s="181"/>
      <c r="N12" s="181"/>
      <c r="O12" s="182"/>
      <c r="P12" s="177" t="s">
        <v>11</v>
      </c>
      <c r="Q12" s="178"/>
      <c r="R12" s="178"/>
      <c r="S12" s="179"/>
      <c r="T12" s="174" t="s">
        <v>13</v>
      </c>
      <c r="U12" s="175"/>
      <c r="V12" s="175"/>
      <c r="W12" s="176"/>
      <c r="X12" s="174" t="s">
        <v>13</v>
      </c>
      <c r="Y12" s="175"/>
      <c r="Z12" s="175"/>
      <c r="AA12" s="176"/>
    </row>
    <row r="13" spans="1:27" ht="22.5">
      <c r="A13" s="118"/>
      <c r="B13" s="117"/>
      <c r="C13" s="117"/>
      <c r="D13" s="177"/>
      <c r="E13" s="191"/>
      <c r="F13" s="191"/>
      <c r="G13" s="179"/>
      <c r="H13" s="180"/>
      <c r="I13" s="181"/>
      <c r="J13" s="181"/>
      <c r="K13" s="182"/>
      <c r="L13" s="180"/>
      <c r="M13" s="181"/>
      <c r="N13" s="181"/>
      <c r="O13" s="182"/>
      <c r="P13" s="180"/>
      <c r="Q13" s="181"/>
      <c r="R13" s="181"/>
      <c r="S13" s="182"/>
      <c r="T13" s="177" t="s">
        <v>10</v>
      </c>
      <c r="U13" s="178"/>
      <c r="V13" s="178"/>
      <c r="W13" s="179"/>
      <c r="X13" s="177" t="s">
        <v>14</v>
      </c>
      <c r="Y13" s="178"/>
      <c r="Z13" s="178"/>
      <c r="AA13" s="179"/>
    </row>
    <row r="14" spans="1:27" ht="21.75" customHeight="1" thickBot="1">
      <c r="A14" s="118"/>
      <c r="B14" s="117"/>
      <c r="C14" s="117"/>
      <c r="D14" s="186"/>
      <c r="E14" s="187"/>
      <c r="F14" s="187"/>
      <c r="G14" s="188"/>
      <c r="H14" s="183"/>
      <c r="I14" s="184"/>
      <c r="J14" s="184"/>
      <c r="K14" s="185"/>
      <c r="L14" s="183"/>
      <c r="M14" s="184"/>
      <c r="N14" s="184"/>
      <c r="O14" s="185"/>
      <c r="P14" s="183"/>
      <c r="Q14" s="184"/>
      <c r="R14" s="184"/>
      <c r="S14" s="185"/>
      <c r="T14" s="183"/>
      <c r="U14" s="184"/>
      <c r="V14" s="184"/>
      <c r="W14" s="185"/>
      <c r="X14" s="186" t="s">
        <v>15</v>
      </c>
      <c r="Y14" s="187"/>
      <c r="Z14" s="187"/>
      <c r="AA14" s="188"/>
    </row>
    <row r="15" spans="1:27" ht="153.75" customHeight="1" thickBot="1">
      <c r="A15" s="43"/>
      <c r="B15" s="44"/>
      <c r="C15" s="44"/>
      <c r="D15" s="45" t="s">
        <v>16</v>
      </c>
      <c r="E15" s="45" t="s">
        <v>17</v>
      </c>
      <c r="F15" s="45" t="s">
        <v>18</v>
      </c>
      <c r="G15" s="45" t="s">
        <v>19</v>
      </c>
      <c r="H15" s="45" t="s">
        <v>16</v>
      </c>
      <c r="I15" s="45" t="s">
        <v>17</v>
      </c>
      <c r="J15" s="45" t="s">
        <v>18</v>
      </c>
      <c r="K15" s="127" t="s">
        <v>19</v>
      </c>
      <c r="L15" s="45" t="s">
        <v>16</v>
      </c>
      <c r="M15" s="45" t="s">
        <v>17</v>
      </c>
      <c r="N15" s="45" t="s">
        <v>18</v>
      </c>
      <c r="O15" s="45" t="s">
        <v>19</v>
      </c>
      <c r="P15" s="45" t="s">
        <v>16</v>
      </c>
      <c r="Q15" s="45" t="s">
        <v>17</v>
      </c>
      <c r="R15" s="45" t="s">
        <v>18</v>
      </c>
      <c r="S15" s="45" t="s">
        <v>19</v>
      </c>
      <c r="T15" s="45" t="s">
        <v>16</v>
      </c>
      <c r="U15" s="45" t="s">
        <v>17</v>
      </c>
      <c r="V15" s="45" t="s">
        <v>18</v>
      </c>
      <c r="W15" s="45" t="s">
        <v>19</v>
      </c>
      <c r="X15" s="45" t="s">
        <v>16</v>
      </c>
      <c r="Y15" s="45" t="s">
        <v>17</v>
      </c>
      <c r="Z15" s="45" t="s">
        <v>18</v>
      </c>
      <c r="AA15" s="45" t="s">
        <v>19</v>
      </c>
    </row>
    <row r="16" spans="1:27" ht="25.5" customHeight="1" thickBot="1">
      <c r="A16" s="32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K16" s="128">
        <v>11</v>
      </c>
      <c r="L16" s="22">
        <v>12</v>
      </c>
      <c r="M16" s="22">
        <v>13</v>
      </c>
      <c r="N16" s="22">
        <v>14</v>
      </c>
      <c r="O16" s="22">
        <v>15</v>
      </c>
      <c r="P16" s="22">
        <v>16</v>
      </c>
      <c r="Q16" s="22">
        <v>17</v>
      </c>
      <c r="R16" s="22">
        <v>18</v>
      </c>
      <c r="S16" s="22">
        <v>19</v>
      </c>
      <c r="T16" s="22">
        <v>20</v>
      </c>
      <c r="U16" s="22">
        <v>21</v>
      </c>
      <c r="V16" s="22">
        <v>22</v>
      </c>
      <c r="W16" s="22">
        <v>23</v>
      </c>
      <c r="X16" s="22">
        <v>24</v>
      </c>
      <c r="Y16" s="22">
        <v>25</v>
      </c>
      <c r="Z16" s="22">
        <v>26</v>
      </c>
      <c r="AA16" s="42">
        <v>27</v>
      </c>
    </row>
    <row r="17" spans="1:28" ht="27" customHeight="1" thickBot="1">
      <c r="A17" s="17">
        <v>1</v>
      </c>
      <c r="B17" s="41" t="s">
        <v>20</v>
      </c>
      <c r="C17" s="47" t="s">
        <v>21</v>
      </c>
      <c r="D17" s="53">
        <v>0</v>
      </c>
      <c r="E17" s="53">
        <v>0</v>
      </c>
      <c r="F17" s="54">
        <v>0</v>
      </c>
      <c r="G17" s="53">
        <f t="shared" ref="G17" si="0">G18+G25+G26+G27+G32</f>
        <v>510.25000000000006</v>
      </c>
      <c r="H17" s="53">
        <f t="shared" ref="H17:N17" si="1">H18+H25+H26+H27+H32</f>
        <v>0</v>
      </c>
      <c r="I17" s="53">
        <f t="shared" si="1"/>
        <v>0</v>
      </c>
      <c r="J17" s="53">
        <f t="shared" si="1"/>
        <v>0</v>
      </c>
      <c r="K17" s="77">
        <f>ROUND(K18+K25+K26+K27+K32,2)</f>
        <v>510.25</v>
      </c>
      <c r="L17" s="55">
        <f t="shared" si="1"/>
        <v>0</v>
      </c>
      <c r="M17" s="55">
        <f>M18+M25+M27+M32</f>
        <v>0</v>
      </c>
      <c r="N17" s="55">
        <f t="shared" si="1"/>
        <v>0</v>
      </c>
      <c r="O17" s="55">
        <f>O25+O26+O27+O32</f>
        <v>0</v>
      </c>
      <c r="P17" s="53">
        <v>0</v>
      </c>
      <c r="Q17" s="53">
        <v>0</v>
      </c>
      <c r="R17" s="53">
        <f t="shared" ref="R17:S17" si="2">R18+R25+R26+R27+R32</f>
        <v>0</v>
      </c>
      <c r="S17" s="53">
        <f t="shared" si="2"/>
        <v>0</v>
      </c>
      <c r="T17" s="55">
        <v>0</v>
      </c>
      <c r="U17" s="55">
        <v>0</v>
      </c>
      <c r="V17" s="55">
        <f t="shared" ref="V17:W17" si="3">V18+V25+V26+V27+V32</f>
        <v>0</v>
      </c>
      <c r="W17" s="55">
        <f t="shared" si="3"/>
        <v>0</v>
      </c>
      <c r="X17" s="53">
        <f>X18+X25+X26+X27+X32</f>
        <v>0</v>
      </c>
      <c r="Y17" s="53">
        <f t="shared" ref="Y17:Z17" si="4">Y18+Y25+Y26+Y27+Y32</f>
        <v>0</v>
      </c>
      <c r="Z17" s="69">
        <f t="shared" si="4"/>
        <v>0</v>
      </c>
      <c r="AA17" s="73">
        <f>ROUND(AA18+AA25+AA26+AA27+AA32,2)</f>
        <v>0</v>
      </c>
      <c r="AB17" s="57"/>
    </row>
    <row r="18" spans="1:28" ht="27.75" customHeight="1" thickBot="1">
      <c r="A18" s="17">
        <v>1.1000000000000001</v>
      </c>
      <c r="B18" s="41" t="s">
        <v>22</v>
      </c>
      <c r="C18" s="47" t="s">
        <v>21</v>
      </c>
      <c r="D18" s="53">
        <f>D19+D20+D21+D22+D23+D24</f>
        <v>0</v>
      </c>
      <c r="E18" s="69">
        <f>E19+E20+E21+E22+E23</f>
        <v>0</v>
      </c>
      <c r="F18" s="68">
        <f>F19+F20+F21+F22+F23</f>
        <v>0</v>
      </c>
      <c r="G18" s="53">
        <f>G19+G20+G21+G22+G23+G24</f>
        <v>371.03000000000003</v>
      </c>
      <c r="H18" s="53">
        <f>H19+H20+H21+I22+H23</f>
        <v>0</v>
      </c>
      <c r="I18" s="53">
        <f>I19+I20+I21+I22+I23</f>
        <v>0</v>
      </c>
      <c r="J18" s="53">
        <f>J19+J20+J21+J22+J23</f>
        <v>0</v>
      </c>
      <c r="K18" s="77">
        <f>ROUND(K19+K20+K21+K22+K23+K24,2)</f>
        <v>371.03</v>
      </c>
      <c r="L18" s="55">
        <f>L19+L20+L21+L22+L23+L24</f>
        <v>0</v>
      </c>
      <c r="M18" s="55">
        <f>M19+M20+M21+M22+M23+M24</f>
        <v>0</v>
      </c>
      <c r="N18" s="55">
        <f>N19+N20+N21+N22+N23+N24</f>
        <v>0</v>
      </c>
      <c r="O18" s="55">
        <f t="shared" ref="O18" ca="1" si="5">O18+O19+O20+O21+O22+O23+O24</f>
        <v>0</v>
      </c>
      <c r="P18" s="53">
        <f>T18+X18</f>
        <v>0</v>
      </c>
      <c r="Q18" s="53">
        <f>T18+Y18</f>
        <v>0</v>
      </c>
      <c r="R18" s="53">
        <f>V18+Z18</f>
        <v>0</v>
      </c>
      <c r="S18" s="53">
        <f>W18+AA18</f>
        <v>0</v>
      </c>
      <c r="T18" s="55">
        <v>0</v>
      </c>
      <c r="U18" s="55">
        <v>0</v>
      </c>
      <c r="V18" s="55">
        <f t="shared" ref="V18:W18" si="6">V19+V26+V27+V28+V33</f>
        <v>0</v>
      </c>
      <c r="W18" s="55">
        <f t="shared" si="6"/>
        <v>0</v>
      </c>
      <c r="X18" s="53">
        <f>X19+X20+X21+X22+X23</f>
        <v>0</v>
      </c>
      <c r="Y18" s="53">
        <f>Y19+Y20+Y21+Y22+Y23</f>
        <v>0</v>
      </c>
      <c r="Z18" s="53">
        <f>Z19+Z20+Z21+Z22+Z23</f>
        <v>0</v>
      </c>
      <c r="AA18" s="53">
        <f>ROUND(AA19+AA20+AA21+AA22+AA23+AA24,2)</f>
        <v>0</v>
      </c>
    </row>
    <row r="19" spans="1:28" ht="33.75" customHeight="1" thickBot="1">
      <c r="A19" s="20" t="s">
        <v>115</v>
      </c>
      <c r="B19" s="41" t="s">
        <v>23</v>
      </c>
      <c r="C19" s="47" t="s">
        <v>21</v>
      </c>
      <c r="D19" s="53">
        <f>P19+L19+H19</f>
        <v>0</v>
      </c>
      <c r="E19" s="53">
        <f>Q19+I19</f>
        <v>0</v>
      </c>
      <c r="F19" s="53">
        <f>R19+J19</f>
        <v>0</v>
      </c>
      <c r="G19" s="53">
        <f>K19+S19</f>
        <v>346.36</v>
      </c>
      <c r="H19" s="53">
        <v>0</v>
      </c>
      <c r="I19" s="53">
        <v>0</v>
      </c>
      <c r="J19" s="53">
        <v>0</v>
      </c>
      <c r="K19" s="129">
        <f>ROUND('[1]Витрати 20 -21'!$DB$23/1000,2)</f>
        <v>346.36</v>
      </c>
      <c r="L19" s="55">
        <v>0</v>
      </c>
      <c r="M19" s="55">
        <v>0</v>
      </c>
      <c r="N19" s="55">
        <v>0</v>
      </c>
      <c r="O19" s="55">
        <v>0</v>
      </c>
      <c r="P19" s="53">
        <f t="shared" ref="P19:P51" si="7">T19+X19</f>
        <v>0</v>
      </c>
      <c r="Q19" s="53">
        <f t="shared" ref="Q19:Q51" si="8">U19+Y19</f>
        <v>0</v>
      </c>
      <c r="R19" s="53">
        <f t="shared" ref="R19:R63" si="9">V19+Z19</f>
        <v>0</v>
      </c>
      <c r="S19" s="53">
        <f t="shared" ref="S19:S68" si="10">W19+AA19</f>
        <v>0</v>
      </c>
      <c r="T19" s="55">
        <v>0</v>
      </c>
      <c r="U19" s="55">
        <v>0</v>
      </c>
      <c r="V19" s="55">
        <f t="shared" ref="V19:W19" si="11">V20+V27+V28+V29+V34</f>
        <v>0</v>
      </c>
      <c r="W19" s="55">
        <f t="shared" si="11"/>
        <v>0</v>
      </c>
      <c r="X19" s="53">
        <v>0</v>
      </c>
      <c r="Y19" s="53">
        <v>0</v>
      </c>
      <c r="Z19" s="53">
        <v>0</v>
      </c>
      <c r="AA19" s="72">
        <f>ROUND('[1]Витрати 20 -21'!$DC$23/1000,2)</f>
        <v>0</v>
      </c>
    </row>
    <row r="20" spans="1:28" ht="31.5" customHeight="1" thickBot="1">
      <c r="A20" s="20" t="s">
        <v>116</v>
      </c>
      <c r="B20" s="41" t="s">
        <v>24</v>
      </c>
      <c r="C20" s="47" t="s">
        <v>21</v>
      </c>
      <c r="D20" s="53">
        <f t="shared" ref="D20:D23" si="12">P20+L20+H20</f>
        <v>0</v>
      </c>
      <c r="E20" s="53">
        <f t="shared" ref="E20:E23" si="13">Q20+I20</f>
        <v>0</v>
      </c>
      <c r="F20" s="53">
        <f t="shared" ref="F20:F23" si="14">R20+J20</f>
        <v>0</v>
      </c>
      <c r="G20" s="53">
        <f t="shared" ref="G20:G23" si="15">K20+S20</f>
        <v>22.97</v>
      </c>
      <c r="H20" s="53">
        <v>0</v>
      </c>
      <c r="I20" s="53">
        <v>0</v>
      </c>
      <c r="J20" s="53">
        <v>0</v>
      </c>
      <c r="K20" s="129">
        <f>ROUND('[1]Витрати 20 -21'!$DK$23/1000,2)</f>
        <v>22.97</v>
      </c>
      <c r="L20" s="55">
        <v>0</v>
      </c>
      <c r="M20" s="55">
        <v>0</v>
      </c>
      <c r="N20" s="55">
        <v>0</v>
      </c>
      <c r="O20" s="55">
        <v>0</v>
      </c>
      <c r="P20" s="53">
        <f>T20+X20</f>
        <v>0</v>
      </c>
      <c r="Q20" s="53">
        <f t="shared" si="8"/>
        <v>0</v>
      </c>
      <c r="R20" s="53">
        <f t="shared" si="9"/>
        <v>0</v>
      </c>
      <c r="S20" s="53">
        <f t="shared" si="10"/>
        <v>0</v>
      </c>
      <c r="T20" s="55">
        <v>0</v>
      </c>
      <c r="U20" s="55">
        <v>0</v>
      </c>
      <c r="V20" s="55">
        <f t="shared" ref="V20:W20" si="16">V21+V28+V29+V30+V35</f>
        <v>0</v>
      </c>
      <c r="W20" s="55">
        <f t="shared" si="16"/>
        <v>0</v>
      </c>
      <c r="X20" s="53">
        <v>0</v>
      </c>
      <c r="Y20" s="53">
        <v>0</v>
      </c>
      <c r="Z20" s="53">
        <v>0</v>
      </c>
      <c r="AA20" s="72">
        <f>ROUND('[1]Витрати 20 -21'!$DL$23/1000,2)</f>
        <v>0</v>
      </c>
    </row>
    <row r="21" spans="1:28" ht="33.75" customHeight="1" thickBot="1">
      <c r="A21" s="20" t="s">
        <v>117</v>
      </c>
      <c r="B21" s="41" t="s">
        <v>25</v>
      </c>
      <c r="C21" s="47" t="s">
        <v>21</v>
      </c>
      <c r="D21" s="53">
        <f t="shared" si="12"/>
        <v>0</v>
      </c>
      <c r="E21" s="53">
        <f t="shared" si="13"/>
        <v>0</v>
      </c>
      <c r="F21" s="53">
        <f t="shared" si="14"/>
        <v>0</v>
      </c>
      <c r="G21" s="53">
        <f t="shared" si="15"/>
        <v>0</v>
      </c>
      <c r="H21" s="53">
        <v>0</v>
      </c>
      <c r="I21" s="53">
        <v>0</v>
      </c>
      <c r="J21" s="53">
        <v>0</v>
      </c>
      <c r="K21" s="129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7"/>
        <v>0</v>
      </c>
      <c r="Q21" s="53">
        <f t="shared" si="8"/>
        <v>0</v>
      </c>
      <c r="R21" s="53">
        <f t="shared" si="9"/>
        <v>0</v>
      </c>
      <c r="S21" s="53">
        <f t="shared" si="10"/>
        <v>0</v>
      </c>
      <c r="T21" s="55">
        <v>0</v>
      </c>
      <c r="U21" s="55">
        <v>0</v>
      </c>
      <c r="V21" s="55">
        <f t="shared" ref="V21:W21" si="17">V22+V29+V30+V31+V36</f>
        <v>0</v>
      </c>
      <c r="W21" s="55">
        <f t="shared" si="17"/>
        <v>0</v>
      </c>
      <c r="X21" s="53">
        <v>0</v>
      </c>
      <c r="Y21" s="53">
        <v>0</v>
      </c>
      <c r="Z21" s="53">
        <v>0</v>
      </c>
      <c r="AA21" s="72">
        <v>0</v>
      </c>
    </row>
    <row r="22" spans="1:28" ht="41.25" thickBot="1">
      <c r="A22" s="20" t="s">
        <v>118</v>
      </c>
      <c r="B22" s="41" t="s">
        <v>26</v>
      </c>
      <c r="C22" s="47" t="s">
        <v>21</v>
      </c>
      <c r="D22" s="53">
        <f t="shared" si="12"/>
        <v>0</v>
      </c>
      <c r="E22" s="53">
        <f t="shared" si="13"/>
        <v>0</v>
      </c>
      <c r="F22" s="53">
        <f t="shared" si="14"/>
        <v>0</v>
      </c>
      <c r="G22" s="53">
        <f t="shared" si="15"/>
        <v>0.7</v>
      </c>
      <c r="H22" s="53">
        <v>0</v>
      </c>
      <c r="I22" s="53">
        <v>0</v>
      </c>
      <c r="J22" s="53">
        <v>0</v>
      </c>
      <c r="K22" s="129">
        <f>ROUND('[1]Витрати 20 -21'!$DR$23/1000,2)</f>
        <v>0.7</v>
      </c>
      <c r="L22" s="55">
        <v>0</v>
      </c>
      <c r="M22" s="55">
        <v>0</v>
      </c>
      <c r="N22" s="55">
        <v>0</v>
      </c>
      <c r="O22" s="55">
        <v>0</v>
      </c>
      <c r="P22" s="53">
        <f t="shared" si="7"/>
        <v>0</v>
      </c>
      <c r="Q22" s="53">
        <f t="shared" si="8"/>
        <v>0</v>
      </c>
      <c r="R22" s="53">
        <f t="shared" si="9"/>
        <v>0</v>
      </c>
      <c r="S22" s="53">
        <f t="shared" si="10"/>
        <v>0</v>
      </c>
      <c r="T22" s="55">
        <v>0</v>
      </c>
      <c r="U22" s="55">
        <v>0</v>
      </c>
      <c r="V22" s="55">
        <f t="shared" ref="V22:W22" si="18">V23+V30+V31+V32+V37</f>
        <v>0</v>
      </c>
      <c r="W22" s="55">
        <f t="shared" si="18"/>
        <v>0</v>
      </c>
      <c r="X22" s="53">
        <v>0</v>
      </c>
      <c r="Y22" s="53">
        <v>0</v>
      </c>
      <c r="Z22" s="53">
        <v>0</v>
      </c>
      <c r="AA22" s="72">
        <f>ROUND('[1]Витрати 20 -21'!$DS$23/1000,2)</f>
        <v>0</v>
      </c>
    </row>
    <row r="23" spans="1:28" ht="24.75" customHeight="1" thickBot="1">
      <c r="A23" s="165" t="s">
        <v>119</v>
      </c>
      <c r="B23" s="48" t="s">
        <v>126</v>
      </c>
      <c r="C23" s="142" t="s">
        <v>21</v>
      </c>
      <c r="D23" s="138">
        <f t="shared" si="12"/>
        <v>0</v>
      </c>
      <c r="E23" s="138">
        <f t="shared" si="13"/>
        <v>0</v>
      </c>
      <c r="F23" s="138">
        <f t="shared" si="14"/>
        <v>0</v>
      </c>
      <c r="G23" s="138">
        <f t="shared" si="15"/>
        <v>1</v>
      </c>
      <c r="H23" s="53"/>
      <c r="I23" s="53"/>
      <c r="J23" s="53"/>
      <c r="K23" s="189">
        <f>ROUND('[1]Витрати 20 -21'!$S$23,2)</f>
        <v>1</v>
      </c>
      <c r="L23" s="138">
        <v>0</v>
      </c>
      <c r="M23" s="138">
        <v>0</v>
      </c>
      <c r="N23" s="138">
        <v>0</v>
      </c>
      <c r="O23" s="138">
        <v>0</v>
      </c>
      <c r="P23" s="138">
        <f t="shared" si="7"/>
        <v>0</v>
      </c>
      <c r="Q23" s="138">
        <f t="shared" si="8"/>
        <v>0</v>
      </c>
      <c r="R23" s="138">
        <f t="shared" si="9"/>
        <v>0</v>
      </c>
      <c r="S23" s="138">
        <f t="shared" si="10"/>
        <v>0</v>
      </c>
      <c r="T23" s="138">
        <v>0</v>
      </c>
      <c r="U23" s="138">
        <v>0</v>
      </c>
      <c r="V23" s="138">
        <f t="shared" ref="V23:W23" si="19">V24+V31+V32+V33+V38</f>
        <v>0</v>
      </c>
      <c r="W23" s="138">
        <f t="shared" si="19"/>
        <v>0</v>
      </c>
      <c r="X23" s="134">
        <v>0</v>
      </c>
      <c r="Y23" s="134">
        <v>0</v>
      </c>
      <c r="Z23" s="134">
        <v>0</v>
      </c>
      <c r="AA23" s="149">
        <f>ROUND('[1]Витрати 20 -21'!$T$23,2)</f>
        <v>0</v>
      </c>
    </row>
    <row r="24" spans="1:28" ht="30.75" customHeight="1" thickBot="1">
      <c r="A24" s="166"/>
      <c r="B24" s="48" t="s">
        <v>127</v>
      </c>
      <c r="C24" s="143"/>
      <c r="D24" s="139"/>
      <c r="E24" s="139"/>
      <c r="F24" s="139"/>
      <c r="G24" s="139"/>
      <c r="H24" s="53">
        <v>0</v>
      </c>
      <c r="I24" s="53">
        <v>0</v>
      </c>
      <c r="J24" s="53">
        <v>0</v>
      </c>
      <c r="K24" s="190"/>
      <c r="L24" s="139"/>
      <c r="M24" s="167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5"/>
      <c r="Y24" s="135"/>
      <c r="Z24" s="135"/>
      <c r="AA24" s="150"/>
    </row>
    <row r="25" spans="1:28" ht="21.75" customHeight="1" thickBot="1">
      <c r="A25" s="161">
        <v>1.2</v>
      </c>
      <c r="B25" s="49" t="s">
        <v>27</v>
      </c>
      <c r="C25" s="159" t="s">
        <v>21</v>
      </c>
      <c r="D25" s="138">
        <f>H25+P25</f>
        <v>0</v>
      </c>
      <c r="E25" s="138">
        <f>I25+Q25</f>
        <v>0</v>
      </c>
      <c r="F25" s="138">
        <f>J25+R25</f>
        <v>0</v>
      </c>
      <c r="G25" s="138">
        <f>K25+S25</f>
        <v>59.19</v>
      </c>
      <c r="H25" s="53"/>
      <c r="I25" s="53"/>
      <c r="J25" s="53"/>
      <c r="K25" s="189">
        <f>ROUND('[1]Витрати 20 -21'!$V$23,2)</f>
        <v>59.19</v>
      </c>
      <c r="L25" s="168">
        <v>0</v>
      </c>
      <c r="M25" s="170">
        <v>0</v>
      </c>
      <c r="N25" s="172">
        <v>0</v>
      </c>
      <c r="O25" s="138">
        <v>0</v>
      </c>
      <c r="P25" s="138">
        <f t="shared" si="7"/>
        <v>0</v>
      </c>
      <c r="Q25" s="138">
        <f t="shared" si="8"/>
        <v>0</v>
      </c>
      <c r="R25" s="138">
        <f t="shared" si="9"/>
        <v>0</v>
      </c>
      <c r="S25" s="138">
        <f t="shared" si="10"/>
        <v>0</v>
      </c>
      <c r="T25" s="138">
        <v>0</v>
      </c>
      <c r="U25" s="138">
        <v>0</v>
      </c>
      <c r="V25" s="138">
        <f t="shared" ref="V25:W25" si="20">V26+V33+V34+V35+V40</f>
        <v>0</v>
      </c>
      <c r="W25" s="138">
        <f t="shared" si="20"/>
        <v>0</v>
      </c>
      <c r="X25" s="134">
        <v>0</v>
      </c>
      <c r="Y25" s="134">
        <v>0</v>
      </c>
      <c r="Z25" s="134">
        <v>0</v>
      </c>
      <c r="AA25" s="149">
        <f>ROUND('[1]Витрати 20 -21'!$W$23,2)</f>
        <v>0</v>
      </c>
    </row>
    <row r="26" spans="1:28" ht="32.25" customHeight="1" thickBot="1">
      <c r="A26" s="162"/>
      <c r="B26" s="50" t="s">
        <v>28</v>
      </c>
      <c r="C26" s="160"/>
      <c r="D26" s="139"/>
      <c r="E26" s="139"/>
      <c r="F26" s="139"/>
      <c r="G26" s="139"/>
      <c r="H26" s="53">
        <v>0</v>
      </c>
      <c r="I26" s="53">
        <v>0</v>
      </c>
      <c r="J26" s="53">
        <v>0</v>
      </c>
      <c r="K26" s="190"/>
      <c r="L26" s="169"/>
      <c r="M26" s="171"/>
      <c r="N26" s="173"/>
      <c r="O26" s="139"/>
      <c r="P26" s="139"/>
      <c r="Q26" s="139"/>
      <c r="R26" s="139"/>
      <c r="S26" s="139"/>
      <c r="T26" s="139"/>
      <c r="U26" s="139"/>
      <c r="V26" s="139"/>
      <c r="W26" s="139"/>
      <c r="X26" s="135"/>
      <c r="Y26" s="135"/>
      <c r="Z26" s="135"/>
      <c r="AA26" s="150"/>
    </row>
    <row r="27" spans="1:28" ht="27.75" customHeight="1" thickBot="1">
      <c r="A27" s="33">
        <v>1.3</v>
      </c>
      <c r="B27" s="51" t="s">
        <v>29</v>
      </c>
      <c r="C27" s="47" t="s">
        <v>21</v>
      </c>
      <c r="D27" s="53">
        <f>H27+P27</f>
        <v>0</v>
      </c>
      <c r="E27" s="53">
        <f>I27+Q27</f>
        <v>0</v>
      </c>
      <c r="F27" s="53">
        <v>0</v>
      </c>
      <c r="G27" s="53">
        <f>K27+O27+S27</f>
        <v>30.3</v>
      </c>
      <c r="H27" s="53">
        <v>0</v>
      </c>
      <c r="I27" s="53">
        <v>0</v>
      </c>
      <c r="J27" s="53">
        <v>0</v>
      </c>
      <c r="K27" s="77">
        <f>ROUND(K28+K29+K30+K31,2)</f>
        <v>30.3</v>
      </c>
      <c r="L27" s="55">
        <v>0</v>
      </c>
      <c r="M27" s="55">
        <v>0</v>
      </c>
      <c r="N27" s="55">
        <v>0</v>
      </c>
      <c r="O27" s="55">
        <v>0</v>
      </c>
      <c r="P27" s="53">
        <f t="shared" ref="P27:S27" si="21">P28+P29+P30+P31</f>
        <v>0</v>
      </c>
      <c r="Q27" s="53">
        <f t="shared" si="21"/>
        <v>0</v>
      </c>
      <c r="R27" s="53">
        <f t="shared" si="21"/>
        <v>0</v>
      </c>
      <c r="S27" s="53">
        <f t="shared" si="21"/>
        <v>0</v>
      </c>
      <c r="T27" s="55">
        <v>0</v>
      </c>
      <c r="U27" s="55">
        <v>0</v>
      </c>
      <c r="V27" s="55">
        <f t="shared" ref="V27:W27" si="22">V28+V35+V36+V37+V42</f>
        <v>0</v>
      </c>
      <c r="W27" s="55">
        <f t="shared" si="22"/>
        <v>0</v>
      </c>
      <c r="X27" s="53">
        <v>0</v>
      </c>
      <c r="Y27" s="53">
        <v>0</v>
      </c>
      <c r="Z27" s="53">
        <v>0</v>
      </c>
      <c r="AA27" s="53">
        <f>ROUND(AA28+AA29+AA30+AA31,2)</f>
        <v>0</v>
      </c>
    </row>
    <row r="28" spans="1:28" ht="20.25" customHeight="1" thickBot="1">
      <c r="A28" s="157" t="s">
        <v>120</v>
      </c>
      <c r="B28" s="49" t="s">
        <v>30</v>
      </c>
      <c r="C28" s="159" t="s">
        <v>21</v>
      </c>
      <c r="D28" s="138">
        <f t="shared" ref="D28:D31" si="23">H28+P28</f>
        <v>0</v>
      </c>
      <c r="E28" s="138">
        <f t="shared" ref="E28:E31" si="24">I28+Q28</f>
        <v>0</v>
      </c>
      <c r="F28" s="138">
        <v>0</v>
      </c>
      <c r="G28" s="138">
        <f>K28+O28+S28</f>
        <v>13.02</v>
      </c>
      <c r="H28" s="53"/>
      <c r="I28" s="53"/>
      <c r="J28" s="53"/>
      <c r="K28" s="163">
        <f>ROUND(K25*22%,2)</f>
        <v>13.02</v>
      </c>
      <c r="L28" s="138">
        <v>0</v>
      </c>
      <c r="M28" s="138">
        <v>0</v>
      </c>
      <c r="N28" s="138">
        <v>0</v>
      </c>
      <c r="O28" s="138">
        <v>0</v>
      </c>
      <c r="P28" s="138">
        <f t="shared" si="7"/>
        <v>0</v>
      </c>
      <c r="Q28" s="138">
        <f t="shared" si="8"/>
        <v>0</v>
      </c>
      <c r="R28" s="138">
        <f t="shared" si="9"/>
        <v>0</v>
      </c>
      <c r="S28" s="138">
        <f t="shared" si="10"/>
        <v>0</v>
      </c>
      <c r="T28" s="138">
        <v>0</v>
      </c>
      <c r="U28" s="138">
        <v>0</v>
      </c>
      <c r="V28" s="138">
        <f t="shared" ref="V28:W28" si="25">V29+V36+V37+V38+V43</f>
        <v>0</v>
      </c>
      <c r="W28" s="138">
        <f t="shared" si="25"/>
        <v>0</v>
      </c>
      <c r="X28" s="134">
        <v>0</v>
      </c>
      <c r="Y28" s="134">
        <v>0</v>
      </c>
      <c r="Z28" s="134">
        <v>0</v>
      </c>
      <c r="AA28" s="134">
        <f>ROUND(AA25*22%,2)</f>
        <v>0</v>
      </c>
    </row>
    <row r="29" spans="1:28" ht="30" customHeight="1" thickBot="1">
      <c r="A29" s="158"/>
      <c r="B29" s="50" t="s">
        <v>31</v>
      </c>
      <c r="C29" s="160"/>
      <c r="D29" s="139"/>
      <c r="E29" s="139"/>
      <c r="F29" s="139"/>
      <c r="G29" s="139"/>
      <c r="H29" s="53">
        <v>0</v>
      </c>
      <c r="I29" s="53">
        <v>0</v>
      </c>
      <c r="J29" s="53">
        <v>0</v>
      </c>
      <c r="K29" s="164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5"/>
      <c r="Y29" s="135"/>
      <c r="Z29" s="135"/>
      <c r="AA29" s="135"/>
    </row>
    <row r="30" spans="1:28" ht="31.5" customHeight="1" thickBot="1">
      <c r="A30" s="34" t="s">
        <v>121</v>
      </c>
      <c r="B30" s="41" t="s">
        <v>32</v>
      </c>
      <c r="C30" s="47" t="s">
        <v>21</v>
      </c>
      <c r="D30" s="53">
        <f t="shared" si="23"/>
        <v>0</v>
      </c>
      <c r="E30" s="53">
        <f t="shared" si="24"/>
        <v>0</v>
      </c>
      <c r="F30" s="53">
        <f t="shared" ref="F30:F48" si="26">J30+N30+R30</f>
        <v>0</v>
      </c>
      <c r="G30" s="53">
        <f>K30+O30+S30</f>
        <v>4.7300000000000004</v>
      </c>
      <c r="H30" s="53">
        <v>0</v>
      </c>
      <c r="I30" s="53">
        <v>0</v>
      </c>
      <c r="J30" s="53">
        <v>0</v>
      </c>
      <c r="K30" s="129">
        <f>ROUND('[1]Витрати 20 -21'!$AE$23,2)</f>
        <v>4.7300000000000004</v>
      </c>
      <c r="L30" s="55">
        <v>0</v>
      </c>
      <c r="M30" s="55">
        <v>0</v>
      </c>
      <c r="N30" s="55">
        <v>0</v>
      </c>
      <c r="O30" s="55">
        <v>0</v>
      </c>
      <c r="P30" s="53">
        <f t="shared" si="7"/>
        <v>0</v>
      </c>
      <c r="Q30" s="53">
        <f t="shared" si="8"/>
        <v>0</v>
      </c>
      <c r="R30" s="53">
        <f t="shared" si="9"/>
        <v>0</v>
      </c>
      <c r="S30" s="53">
        <f t="shared" si="10"/>
        <v>0</v>
      </c>
      <c r="T30" s="55">
        <v>0</v>
      </c>
      <c r="U30" s="55">
        <v>0</v>
      </c>
      <c r="V30" s="55">
        <f t="shared" ref="V30:W30" si="27">V31+V38+V39+V40+V45</f>
        <v>0</v>
      </c>
      <c r="W30" s="55">
        <f t="shared" si="27"/>
        <v>0</v>
      </c>
      <c r="X30" s="53">
        <v>0</v>
      </c>
      <c r="Y30" s="53">
        <v>0</v>
      </c>
      <c r="Z30" s="53">
        <v>0</v>
      </c>
      <c r="AA30" s="72">
        <f>ROUND('[1]Витрати 20 -21'!$AF$23,2)</f>
        <v>0</v>
      </c>
    </row>
    <row r="31" spans="1:28" ht="31.5" customHeight="1" thickBot="1">
      <c r="A31" s="35" t="s">
        <v>122</v>
      </c>
      <c r="B31" s="41" t="s">
        <v>33</v>
      </c>
      <c r="C31" s="47" t="s">
        <v>21</v>
      </c>
      <c r="D31" s="53">
        <f t="shared" si="23"/>
        <v>0</v>
      </c>
      <c r="E31" s="53">
        <f t="shared" si="24"/>
        <v>0</v>
      </c>
      <c r="F31" s="53">
        <v>0</v>
      </c>
      <c r="G31" s="53">
        <f>K31+O31+S31</f>
        <v>12.55</v>
      </c>
      <c r="H31" s="53">
        <v>0</v>
      </c>
      <c r="I31" s="53">
        <v>0</v>
      </c>
      <c r="J31" s="53">
        <v>0</v>
      </c>
      <c r="K31" s="129">
        <f>ROUND('[1]Витрати 20 -21'!$AH$23,2)</f>
        <v>12.55</v>
      </c>
      <c r="L31" s="55">
        <v>0</v>
      </c>
      <c r="M31" s="55">
        <v>0</v>
      </c>
      <c r="N31" s="55">
        <v>0</v>
      </c>
      <c r="O31" s="55">
        <v>0</v>
      </c>
      <c r="P31" s="53">
        <f t="shared" si="7"/>
        <v>0</v>
      </c>
      <c r="Q31" s="53">
        <f t="shared" si="8"/>
        <v>0</v>
      </c>
      <c r="R31" s="53">
        <f t="shared" si="9"/>
        <v>0</v>
      </c>
      <c r="S31" s="53">
        <f t="shared" si="10"/>
        <v>0</v>
      </c>
      <c r="T31" s="55">
        <v>0</v>
      </c>
      <c r="U31" s="55">
        <v>0</v>
      </c>
      <c r="V31" s="55">
        <f t="shared" ref="V31:W31" si="28">V32+V39+V40+V41+V46</f>
        <v>0</v>
      </c>
      <c r="W31" s="55">
        <f t="shared" si="28"/>
        <v>0</v>
      </c>
      <c r="X31" s="53">
        <v>0</v>
      </c>
      <c r="Y31" s="53">
        <v>0</v>
      </c>
      <c r="Z31" s="53">
        <v>0</v>
      </c>
      <c r="AA31" s="72">
        <f>ROUND('[1]Витрати 20 -21'!$AI$23,2)</f>
        <v>0</v>
      </c>
    </row>
    <row r="32" spans="1:28" ht="27" customHeight="1" thickBot="1">
      <c r="A32" s="17">
        <v>1.4</v>
      </c>
      <c r="B32" s="41" t="s">
        <v>34</v>
      </c>
      <c r="C32" s="47" t="s">
        <v>21</v>
      </c>
      <c r="D32" s="53">
        <v>0</v>
      </c>
      <c r="E32" s="53">
        <v>0</v>
      </c>
      <c r="F32" s="53">
        <v>0</v>
      </c>
      <c r="G32" s="53">
        <f>K32+O32+S32</f>
        <v>49.73</v>
      </c>
      <c r="H32" s="53">
        <f t="shared" ref="H32:Z32" si="29">+H33+H34+H35+H36</f>
        <v>0</v>
      </c>
      <c r="I32" s="53">
        <f>I33+I34+I36</f>
        <v>0</v>
      </c>
      <c r="J32" s="53">
        <f t="shared" si="29"/>
        <v>0</v>
      </c>
      <c r="K32" s="77">
        <f>ROUND(K33+K34+K35+K36,2)</f>
        <v>49.73</v>
      </c>
      <c r="L32" s="55">
        <v>0</v>
      </c>
      <c r="M32" s="55">
        <v>0</v>
      </c>
      <c r="N32" s="55">
        <v>0</v>
      </c>
      <c r="O32" s="55">
        <v>0</v>
      </c>
      <c r="P32" s="53">
        <v>0</v>
      </c>
      <c r="Q32" s="53">
        <v>0</v>
      </c>
      <c r="R32" s="53">
        <f t="shared" si="29"/>
        <v>0</v>
      </c>
      <c r="S32" s="53">
        <f t="shared" si="29"/>
        <v>0</v>
      </c>
      <c r="T32" s="55">
        <v>0</v>
      </c>
      <c r="U32" s="55">
        <v>0</v>
      </c>
      <c r="V32" s="55">
        <f t="shared" ref="V32:W32" si="30">V33+V40+V41+V42+V47</f>
        <v>0</v>
      </c>
      <c r="W32" s="55">
        <f t="shared" si="30"/>
        <v>0</v>
      </c>
      <c r="X32" s="53">
        <f t="shared" si="29"/>
        <v>0</v>
      </c>
      <c r="Y32" s="53">
        <v>0</v>
      </c>
      <c r="Z32" s="53">
        <f t="shared" si="29"/>
        <v>0</v>
      </c>
      <c r="AA32" s="53">
        <f>ROUND(AA33+AA34+AA35+AA36,2)</f>
        <v>0</v>
      </c>
    </row>
    <row r="33" spans="1:27" ht="33" customHeight="1" thickBot="1">
      <c r="A33" s="36" t="s">
        <v>123</v>
      </c>
      <c r="B33" s="41" t="s">
        <v>35</v>
      </c>
      <c r="C33" s="47" t="s">
        <v>21</v>
      </c>
      <c r="D33" s="53">
        <f t="shared" ref="D33:D48" si="31">H33+L33+P33</f>
        <v>0</v>
      </c>
      <c r="E33" s="53">
        <f t="shared" ref="E33:E48" si="32">I33+M33+Q33</f>
        <v>0</v>
      </c>
      <c r="F33" s="53">
        <f t="shared" si="26"/>
        <v>0</v>
      </c>
      <c r="G33" s="53">
        <f>K33+O33+S33</f>
        <v>7.77</v>
      </c>
      <c r="H33" s="53">
        <v>0</v>
      </c>
      <c r="I33" s="53">
        <v>0</v>
      </c>
      <c r="J33" s="53">
        <v>0</v>
      </c>
      <c r="K33" s="129">
        <f>ROUND('[1]Витрати 20 -21'!$AN$23,2)</f>
        <v>7.77</v>
      </c>
      <c r="L33" s="55">
        <v>0</v>
      </c>
      <c r="M33" s="55">
        <v>0</v>
      </c>
      <c r="N33" s="55">
        <v>0</v>
      </c>
      <c r="O33" s="55">
        <v>0</v>
      </c>
      <c r="P33" s="53">
        <f t="shared" si="7"/>
        <v>0</v>
      </c>
      <c r="Q33" s="53">
        <f t="shared" si="8"/>
        <v>0</v>
      </c>
      <c r="R33" s="53">
        <f t="shared" si="9"/>
        <v>0</v>
      </c>
      <c r="S33" s="53">
        <f t="shared" si="10"/>
        <v>0</v>
      </c>
      <c r="T33" s="55">
        <v>0</v>
      </c>
      <c r="U33" s="55">
        <v>0</v>
      </c>
      <c r="V33" s="55">
        <f t="shared" ref="V33:W33" si="33">V34+V41+V42+V43+V48</f>
        <v>0</v>
      </c>
      <c r="W33" s="55">
        <f t="shared" si="33"/>
        <v>0</v>
      </c>
      <c r="X33" s="53">
        <v>0</v>
      </c>
      <c r="Y33" s="53">
        <v>0</v>
      </c>
      <c r="Z33" s="53">
        <v>0</v>
      </c>
      <c r="AA33" s="72">
        <f>ROUND('[1]Витрати 20 -21'!$AO$23,2)</f>
        <v>0</v>
      </c>
    </row>
    <row r="34" spans="1:27" ht="20.25">
      <c r="A34" s="155" t="s">
        <v>124</v>
      </c>
      <c r="B34" s="48" t="s">
        <v>30</v>
      </c>
      <c r="C34" s="142" t="s">
        <v>21</v>
      </c>
      <c r="D34" s="138">
        <f t="shared" si="31"/>
        <v>0</v>
      </c>
      <c r="E34" s="138">
        <f t="shared" si="32"/>
        <v>0</v>
      </c>
      <c r="F34" s="138">
        <f t="shared" si="26"/>
        <v>0</v>
      </c>
      <c r="G34" s="138">
        <f>K34+O34+S34</f>
        <v>1.71</v>
      </c>
      <c r="H34" s="134">
        <v>0</v>
      </c>
      <c r="I34" s="134">
        <v>0</v>
      </c>
      <c r="J34" s="134">
        <v>0</v>
      </c>
      <c r="K34" s="136">
        <f>ROUND(K33*22%,2)</f>
        <v>1.71</v>
      </c>
      <c r="L34" s="138">
        <v>0</v>
      </c>
      <c r="M34" s="138">
        <v>0</v>
      </c>
      <c r="N34" s="138">
        <v>0</v>
      </c>
      <c r="O34" s="138">
        <v>0</v>
      </c>
      <c r="P34" s="138">
        <f t="shared" si="7"/>
        <v>0</v>
      </c>
      <c r="Q34" s="138">
        <f t="shared" si="8"/>
        <v>0</v>
      </c>
      <c r="R34" s="138">
        <f t="shared" si="9"/>
        <v>0</v>
      </c>
      <c r="S34" s="138">
        <f t="shared" si="10"/>
        <v>0</v>
      </c>
      <c r="T34" s="138">
        <v>0</v>
      </c>
      <c r="U34" s="138">
        <v>0</v>
      </c>
      <c r="V34" s="138">
        <f t="shared" ref="V34:W34" si="34">V35+V42+V43+V44+V49</f>
        <v>0</v>
      </c>
      <c r="W34" s="138">
        <f t="shared" si="34"/>
        <v>0</v>
      </c>
      <c r="X34" s="134">
        <v>0</v>
      </c>
      <c r="Y34" s="134">
        <v>0</v>
      </c>
      <c r="Z34" s="134">
        <v>0</v>
      </c>
      <c r="AA34" s="134">
        <f>ROUND(AA33*22%,2)</f>
        <v>0</v>
      </c>
    </row>
    <row r="35" spans="1:27" ht="21" thickBot="1">
      <c r="A35" s="156"/>
      <c r="B35" s="41" t="s">
        <v>31</v>
      </c>
      <c r="C35" s="143"/>
      <c r="D35" s="139"/>
      <c r="E35" s="139"/>
      <c r="F35" s="139"/>
      <c r="G35" s="139"/>
      <c r="H35" s="135"/>
      <c r="I35" s="135"/>
      <c r="J35" s="135"/>
      <c r="K35" s="137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5"/>
      <c r="Y35" s="135"/>
      <c r="Z35" s="135"/>
      <c r="AA35" s="135"/>
    </row>
    <row r="36" spans="1:27" ht="29.25" customHeight="1" thickBot="1">
      <c r="A36" s="20" t="s">
        <v>125</v>
      </c>
      <c r="B36" s="41" t="s">
        <v>36</v>
      </c>
      <c r="C36" s="47" t="s">
        <v>21</v>
      </c>
      <c r="D36" s="53">
        <v>0</v>
      </c>
      <c r="E36" s="53">
        <v>0</v>
      </c>
      <c r="F36" s="53">
        <v>0</v>
      </c>
      <c r="G36" s="53">
        <f>K36+O36+S36</f>
        <v>40.25</v>
      </c>
      <c r="H36" s="53">
        <v>0</v>
      </c>
      <c r="I36" s="53">
        <v>0</v>
      </c>
      <c r="J36" s="53">
        <v>0</v>
      </c>
      <c r="K36" s="129">
        <f>ROUND('[1]Витрати 20 -21'!$AT$23,2)</f>
        <v>40.25</v>
      </c>
      <c r="L36" s="55">
        <v>0</v>
      </c>
      <c r="M36" s="55">
        <v>0</v>
      </c>
      <c r="N36" s="55">
        <v>0</v>
      </c>
      <c r="O36" s="55">
        <v>0</v>
      </c>
      <c r="P36" s="53">
        <v>0</v>
      </c>
      <c r="Q36" s="53">
        <f t="shared" si="8"/>
        <v>0</v>
      </c>
      <c r="R36" s="53">
        <f t="shared" si="9"/>
        <v>0</v>
      </c>
      <c r="S36" s="53">
        <f t="shared" si="10"/>
        <v>0</v>
      </c>
      <c r="T36" s="55">
        <v>0</v>
      </c>
      <c r="U36" s="55">
        <v>0</v>
      </c>
      <c r="V36" s="55">
        <f t="shared" ref="V36:W36" si="35">V37+V44+V45+V46+V51</f>
        <v>0</v>
      </c>
      <c r="W36" s="55">
        <f t="shared" si="35"/>
        <v>0</v>
      </c>
      <c r="X36" s="53">
        <v>0</v>
      </c>
      <c r="Y36" s="53">
        <v>0</v>
      </c>
      <c r="Z36" s="53">
        <v>0</v>
      </c>
      <c r="AA36" s="72">
        <f>ROUND('[1]Витрати 20 -21'!$AU$23,2)</f>
        <v>0</v>
      </c>
    </row>
    <row r="37" spans="1:27" ht="27.75" customHeight="1" thickBot="1">
      <c r="A37" s="17">
        <v>2</v>
      </c>
      <c r="B37" s="41" t="s">
        <v>37</v>
      </c>
      <c r="C37" s="47" t="s">
        <v>21</v>
      </c>
      <c r="D37" s="53">
        <v>0</v>
      </c>
      <c r="E37" s="53">
        <v>0</v>
      </c>
      <c r="F37" s="53">
        <v>0</v>
      </c>
      <c r="G37" s="53">
        <f>K37+O37+S37</f>
        <v>33.57</v>
      </c>
      <c r="H37" s="53">
        <f t="shared" ref="H37:Z37" si="36">H38+H39+H40+H41</f>
        <v>0</v>
      </c>
      <c r="I37" s="53">
        <f t="shared" si="36"/>
        <v>0</v>
      </c>
      <c r="J37" s="53">
        <f t="shared" si="36"/>
        <v>0</v>
      </c>
      <c r="K37" s="77">
        <f>ROUND(K38+K39+K40+K41,2)</f>
        <v>33.57</v>
      </c>
      <c r="L37" s="55">
        <v>0</v>
      </c>
      <c r="M37" s="55">
        <v>0</v>
      </c>
      <c r="N37" s="55">
        <v>0</v>
      </c>
      <c r="O37" s="55">
        <v>0</v>
      </c>
      <c r="P37" s="53">
        <f t="shared" si="36"/>
        <v>0</v>
      </c>
      <c r="Q37" s="53">
        <f t="shared" si="36"/>
        <v>0</v>
      </c>
      <c r="R37" s="53">
        <f t="shared" si="36"/>
        <v>0</v>
      </c>
      <c r="S37" s="53">
        <f t="shared" si="36"/>
        <v>0</v>
      </c>
      <c r="T37" s="55">
        <v>0</v>
      </c>
      <c r="U37" s="55">
        <v>0</v>
      </c>
      <c r="V37" s="55">
        <f t="shared" ref="V37:W37" si="37">V38+V45+V46+V47+V52</f>
        <v>0</v>
      </c>
      <c r="W37" s="55">
        <f t="shared" si="37"/>
        <v>0</v>
      </c>
      <c r="X37" s="53">
        <f t="shared" si="36"/>
        <v>0</v>
      </c>
      <c r="Y37" s="53">
        <f t="shared" si="36"/>
        <v>0</v>
      </c>
      <c r="Z37" s="53">
        <f t="shared" si="36"/>
        <v>0</v>
      </c>
      <c r="AA37" s="53">
        <f>ROUND(AA38+AA39+AA40+AA41,2)</f>
        <v>0</v>
      </c>
    </row>
    <row r="38" spans="1:27" ht="33.75" customHeight="1" thickBot="1">
      <c r="A38" s="17">
        <v>2.1</v>
      </c>
      <c r="B38" s="41" t="s">
        <v>35</v>
      </c>
      <c r="C38" s="47" t="s">
        <v>21</v>
      </c>
      <c r="D38" s="53">
        <v>0</v>
      </c>
      <c r="E38" s="53">
        <v>0</v>
      </c>
      <c r="F38" s="53">
        <v>0</v>
      </c>
      <c r="G38" s="53">
        <f>K38+O38+S38</f>
        <v>22.85</v>
      </c>
      <c r="H38" s="53">
        <v>0</v>
      </c>
      <c r="I38" s="53">
        <v>0</v>
      </c>
      <c r="J38" s="53">
        <v>0</v>
      </c>
      <c r="K38" s="129">
        <f>ROUND('[1]Витрати 20 -21'!$BC$23-'Додаток 3'!H25,2)</f>
        <v>22.85</v>
      </c>
      <c r="L38" s="55">
        <v>0</v>
      </c>
      <c r="M38" s="55">
        <v>0</v>
      </c>
      <c r="N38" s="55">
        <v>0</v>
      </c>
      <c r="O38" s="55">
        <v>0</v>
      </c>
      <c r="P38" s="53">
        <f t="shared" si="7"/>
        <v>0</v>
      </c>
      <c r="Q38" s="53">
        <f t="shared" si="8"/>
        <v>0</v>
      </c>
      <c r="R38" s="53">
        <f t="shared" si="9"/>
        <v>0</v>
      </c>
      <c r="S38" s="53">
        <f t="shared" si="10"/>
        <v>0</v>
      </c>
      <c r="T38" s="55">
        <v>0</v>
      </c>
      <c r="U38" s="55">
        <v>0</v>
      </c>
      <c r="V38" s="55">
        <f t="shared" ref="V38:W38" si="38">V39+V46+V47+V48+V53</f>
        <v>0</v>
      </c>
      <c r="W38" s="55">
        <f t="shared" si="38"/>
        <v>0</v>
      </c>
      <c r="X38" s="53">
        <v>0</v>
      </c>
      <c r="Y38" s="53">
        <v>0</v>
      </c>
      <c r="Z38" s="53">
        <v>0</v>
      </c>
      <c r="AA38" s="72">
        <f>ROUND('[1]Витрати 20 -21'!$BD$23-'Додаток 3'!I25,2)</f>
        <v>0</v>
      </c>
    </row>
    <row r="39" spans="1:27" ht="18.75" customHeight="1">
      <c r="A39" s="140">
        <v>2.2000000000000002</v>
      </c>
      <c r="B39" s="48" t="s">
        <v>30</v>
      </c>
      <c r="C39" s="142" t="s">
        <v>21</v>
      </c>
      <c r="D39" s="138">
        <v>0</v>
      </c>
      <c r="E39" s="138">
        <v>0</v>
      </c>
      <c r="F39" s="138">
        <v>0</v>
      </c>
      <c r="G39" s="138">
        <f>K39+O39+S39</f>
        <v>5.03</v>
      </c>
      <c r="H39" s="134">
        <v>0</v>
      </c>
      <c r="I39" s="134">
        <v>0</v>
      </c>
      <c r="J39" s="134">
        <v>0</v>
      </c>
      <c r="K39" s="136">
        <f>ROUND(K38*22%,2)</f>
        <v>5.03</v>
      </c>
      <c r="L39" s="138">
        <v>0</v>
      </c>
      <c r="M39" s="138">
        <v>0</v>
      </c>
      <c r="N39" s="138">
        <v>0</v>
      </c>
      <c r="O39" s="138">
        <v>0</v>
      </c>
      <c r="P39" s="138">
        <f t="shared" si="7"/>
        <v>0</v>
      </c>
      <c r="Q39" s="138">
        <f t="shared" si="8"/>
        <v>0</v>
      </c>
      <c r="R39" s="138">
        <f t="shared" si="9"/>
        <v>0</v>
      </c>
      <c r="S39" s="138">
        <f t="shared" si="10"/>
        <v>0</v>
      </c>
      <c r="T39" s="138">
        <v>0</v>
      </c>
      <c r="U39" s="138">
        <v>0</v>
      </c>
      <c r="V39" s="138">
        <f t="shared" ref="V39:W39" si="39">V40+V47+V48+V49+V54</f>
        <v>0</v>
      </c>
      <c r="W39" s="138">
        <f t="shared" si="39"/>
        <v>0</v>
      </c>
      <c r="X39" s="134">
        <v>0</v>
      </c>
      <c r="Y39" s="134">
        <v>0</v>
      </c>
      <c r="Z39" s="134">
        <v>0</v>
      </c>
      <c r="AA39" s="134">
        <f>ROUND(AA38*22%,2)</f>
        <v>0</v>
      </c>
    </row>
    <row r="40" spans="1:27" ht="19.5" customHeight="1" thickBot="1">
      <c r="A40" s="141"/>
      <c r="B40" s="41" t="s">
        <v>31</v>
      </c>
      <c r="C40" s="143"/>
      <c r="D40" s="139"/>
      <c r="E40" s="139"/>
      <c r="F40" s="139"/>
      <c r="G40" s="139"/>
      <c r="H40" s="135"/>
      <c r="I40" s="135"/>
      <c r="J40" s="135"/>
      <c r="K40" s="137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5"/>
      <c r="Y40" s="135"/>
      <c r="Z40" s="135"/>
      <c r="AA40" s="135"/>
    </row>
    <row r="41" spans="1:27" ht="30" customHeight="1" thickBot="1">
      <c r="A41" s="17">
        <v>2.2999999999999998</v>
      </c>
      <c r="B41" s="41" t="s">
        <v>38</v>
      </c>
      <c r="C41" s="47" t="s">
        <v>21</v>
      </c>
      <c r="D41" s="53">
        <v>0</v>
      </c>
      <c r="E41" s="53">
        <v>0</v>
      </c>
      <c r="F41" s="53">
        <v>0</v>
      </c>
      <c r="G41" s="53">
        <f>K41+O41+S41</f>
        <v>5.69</v>
      </c>
      <c r="H41" s="53">
        <v>0</v>
      </c>
      <c r="I41" s="53">
        <v>0</v>
      </c>
      <c r="J41" s="53">
        <v>0</v>
      </c>
      <c r="K41" s="129">
        <f>ROUND('[1]Витрати 20 -21'!$BI$23-'Додаток 3'!H27,2)</f>
        <v>5.69</v>
      </c>
      <c r="L41" s="55">
        <v>0</v>
      </c>
      <c r="M41" s="55">
        <v>0</v>
      </c>
      <c r="N41" s="55">
        <v>0</v>
      </c>
      <c r="O41" s="55">
        <v>0</v>
      </c>
      <c r="P41" s="53">
        <f t="shared" si="7"/>
        <v>0</v>
      </c>
      <c r="Q41" s="53">
        <f t="shared" si="8"/>
        <v>0</v>
      </c>
      <c r="R41" s="53">
        <f t="shared" si="9"/>
        <v>0</v>
      </c>
      <c r="S41" s="53">
        <f t="shared" si="10"/>
        <v>0</v>
      </c>
      <c r="T41" s="55">
        <v>0</v>
      </c>
      <c r="U41" s="55">
        <v>0</v>
      </c>
      <c r="V41" s="55">
        <f t="shared" ref="V41:W41" si="40">V42+V49+V50+V51+V56</f>
        <v>0</v>
      </c>
      <c r="W41" s="55">
        <f t="shared" si="40"/>
        <v>0</v>
      </c>
      <c r="X41" s="53">
        <v>0</v>
      </c>
      <c r="Y41" s="53">
        <v>0</v>
      </c>
      <c r="Z41" s="53">
        <v>0</v>
      </c>
      <c r="AA41" s="72">
        <f>ROUND('[1]Витрати 20 -21'!$BJ$23-'Додаток 3'!I27,2)</f>
        <v>0</v>
      </c>
    </row>
    <row r="42" spans="1:27" ht="30" customHeight="1" thickBot="1">
      <c r="A42" s="17">
        <v>3</v>
      </c>
      <c r="B42" s="41" t="s">
        <v>39</v>
      </c>
      <c r="C42" s="47" t="s">
        <v>21</v>
      </c>
      <c r="D42" s="53">
        <f t="shared" si="31"/>
        <v>0</v>
      </c>
      <c r="E42" s="53">
        <v>0</v>
      </c>
      <c r="F42" s="53">
        <v>0</v>
      </c>
      <c r="G42" s="53">
        <f>K42+O42+S42</f>
        <v>0</v>
      </c>
      <c r="H42" s="53">
        <f t="shared" ref="H42:AA42" si="41">H43+H44+H45+H46</f>
        <v>0</v>
      </c>
      <c r="I42" s="53">
        <v>0</v>
      </c>
      <c r="J42" s="53">
        <f t="shared" si="41"/>
        <v>0</v>
      </c>
      <c r="K42" s="53">
        <f t="shared" si="41"/>
        <v>0</v>
      </c>
      <c r="L42" s="55">
        <v>0</v>
      </c>
      <c r="M42" s="55">
        <v>0</v>
      </c>
      <c r="N42" s="55">
        <v>0</v>
      </c>
      <c r="O42" s="55">
        <v>0</v>
      </c>
      <c r="P42" s="53">
        <f t="shared" si="41"/>
        <v>0</v>
      </c>
      <c r="Q42" s="53">
        <f t="shared" si="41"/>
        <v>0</v>
      </c>
      <c r="R42" s="53">
        <f t="shared" si="41"/>
        <v>0</v>
      </c>
      <c r="S42" s="53">
        <f t="shared" si="41"/>
        <v>0</v>
      </c>
      <c r="T42" s="55">
        <v>0</v>
      </c>
      <c r="U42" s="55">
        <v>0</v>
      </c>
      <c r="V42" s="55">
        <f t="shared" ref="V42:W42" si="42">V43+V50+V51+V52+V57</f>
        <v>0</v>
      </c>
      <c r="W42" s="55">
        <f t="shared" si="42"/>
        <v>0</v>
      </c>
      <c r="X42" s="53">
        <f t="shared" si="41"/>
        <v>0</v>
      </c>
      <c r="Y42" s="53">
        <f t="shared" si="41"/>
        <v>0</v>
      </c>
      <c r="Z42" s="53">
        <f t="shared" si="41"/>
        <v>0</v>
      </c>
      <c r="AA42" s="53">
        <f t="shared" si="41"/>
        <v>0</v>
      </c>
    </row>
    <row r="43" spans="1:27" ht="33" customHeight="1" thickBot="1">
      <c r="A43" s="17">
        <v>3.1</v>
      </c>
      <c r="B43" s="41" t="s">
        <v>35</v>
      </c>
      <c r="C43" s="47" t="s">
        <v>21</v>
      </c>
      <c r="D43" s="53">
        <f t="shared" si="31"/>
        <v>0</v>
      </c>
      <c r="E43" s="53">
        <v>0</v>
      </c>
      <c r="F43" s="53">
        <v>0</v>
      </c>
      <c r="G43" s="53">
        <f>K43+O43+S43</f>
        <v>0</v>
      </c>
      <c r="H43" s="53">
        <v>0</v>
      </c>
      <c r="I43" s="53">
        <v>0</v>
      </c>
      <c r="J43" s="53">
        <v>0</v>
      </c>
      <c r="K43" s="72">
        <v>0</v>
      </c>
      <c r="L43" s="55">
        <v>0</v>
      </c>
      <c r="M43" s="55">
        <v>0</v>
      </c>
      <c r="N43" s="55">
        <v>0</v>
      </c>
      <c r="O43" s="55">
        <v>0</v>
      </c>
      <c r="P43" s="53">
        <f t="shared" si="7"/>
        <v>0</v>
      </c>
      <c r="Q43" s="53">
        <f t="shared" si="8"/>
        <v>0</v>
      </c>
      <c r="R43" s="53">
        <f t="shared" si="9"/>
        <v>0</v>
      </c>
      <c r="S43" s="53">
        <f t="shared" si="10"/>
        <v>0</v>
      </c>
      <c r="T43" s="55">
        <v>0</v>
      </c>
      <c r="U43" s="55">
        <v>0</v>
      </c>
      <c r="V43" s="55">
        <f t="shared" ref="V43:W43" si="43">V44+V51+V52+V53+V58</f>
        <v>0</v>
      </c>
      <c r="W43" s="55">
        <f t="shared" si="43"/>
        <v>0</v>
      </c>
      <c r="X43" s="53">
        <v>0</v>
      </c>
      <c r="Y43" s="53">
        <v>0</v>
      </c>
      <c r="Z43" s="53">
        <v>0</v>
      </c>
      <c r="AA43" s="72">
        <v>0</v>
      </c>
    </row>
    <row r="44" spans="1:27" ht="19.5" customHeight="1">
      <c r="A44" s="140">
        <v>3.2</v>
      </c>
      <c r="B44" s="48" t="s">
        <v>30</v>
      </c>
      <c r="C44" s="142" t="s">
        <v>21</v>
      </c>
      <c r="D44" s="138">
        <f t="shared" si="31"/>
        <v>0</v>
      </c>
      <c r="E44" s="138">
        <v>0</v>
      </c>
      <c r="F44" s="138">
        <v>0</v>
      </c>
      <c r="G44" s="138">
        <f>K44+O44+S44</f>
        <v>0</v>
      </c>
      <c r="H44" s="134">
        <v>0</v>
      </c>
      <c r="I44" s="134">
        <v>0</v>
      </c>
      <c r="J44" s="134">
        <v>0</v>
      </c>
      <c r="K44" s="149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f t="shared" si="7"/>
        <v>0</v>
      </c>
      <c r="Q44" s="138">
        <f t="shared" si="8"/>
        <v>0</v>
      </c>
      <c r="R44" s="138">
        <f t="shared" si="9"/>
        <v>0</v>
      </c>
      <c r="S44" s="138">
        <f t="shared" si="10"/>
        <v>0</v>
      </c>
      <c r="T44" s="138">
        <v>0</v>
      </c>
      <c r="U44" s="138">
        <v>0</v>
      </c>
      <c r="V44" s="138">
        <f t="shared" ref="V44:W44" si="44">V45+V52+V53+V54+V59</f>
        <v>0</v>
      </c>
      <c r="W44" s="138">
        <f t="shared" si="44"/>
        <v>0</v>
      </c>
      <c r="X44" s="134">
        <v>0</v>
      </c>
      <c r="Y44" s="134">
        <v>0</v>
      </c>
      <c r="Z44" s="134">
        <v>0</v>
      </c>
      <c r="AA44" s="134">
        <f>AA43*22%</f>
        <v>0</v>
      </c>
    </row>
    <row r="45" spans="1:27" ht="25.5" customHeight="1" thickBot="1">
      <c r="A45" s="141"/>
      <c r="B45" s="41" t="s">
        <v>31</v>
      </c>
      <c r="C45" s="143"/>
      <c r="D45" s="139"/>
      <c r="E45" s="139"/>
      <c r="F45" s="139"/>
      <c r="G45" s="139"/>
      <c r="H45" s="135"/>
      <c r="I45" s="135"/>
      <c r="J45" s="135"/>
      <c r="K45" s="150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5"/>
      <c r="Y45" s="135"/>
      <c r="Z45" s="135"/>
      <c r="AA45" s="135"/>
    </row>
    <row r="46" spans="1:27" ht="30" customHeight="1" thickBot="1">
      <c r="A46" s="17">
        <v>3.3</v>
      </c>
      <c r="B46" s="41" t="s">
        <v>38</v>
      </c>
      <c r="C46" s="52"/>
      <c r="D46" s="53">
        <f t="shared" si="31"/>
        <v>0</v>
      </c>
      <c r="E46" s="53">
        <v>0</v>
      </c>
      <c r="F46" s="53">
        <v>0</v>
      </c>
      <c r="G46" s="53">
        <f>K46+O46+S46</f>
        <v>0</v>
      </c>
      <c r="H46" s="53">
        <v>0</v>
      </c>
      <c r="I46" s="53">
        <v>0</v>
      </c>
      <c r="J46" s="53">
        <v>0</v>
      </c>
      <c r="K46" s="72">
        <v>0</v>
      </c>
      <c r="L46" s="55">
        <v>0</v>
      </c>
      <c r="M46" s="55">
        <v>0</v>
      </c>
      <c r="N46" s="55">
        <v>0</v>
      </c>
      <c r="O46" s="55">
        <v>0</v>
      </c>
      <c r="P46" s="53">
        <f t="shared" si="7"/>
        <v>0</v>
      </c>
      <c r="Q46" s="53">
        <f t="shared" si="8"/>
        <v>0</v>
      </c>
      <c r="R46" s="53">
        <f t="shared" si="9"/>
        <v>0</v>
      </c>
      <c r="S46" s="53">
        <f t="shared" si="10"/>
        <v>0</v>
      </c>
      <c r="T46" s="55">
        <v>0</v>
      </c>
      <c r="U46" s="55">
        <v>0</v>
      </c>
      <c r="V46" s="55">
        <f t="shared" ref="V46:W46" si="45">V47+V54+V55+V56+V61</f>
        <v>0</v>
      </c>
      <c r="W46" s="55">
        <f t="shared" si="45"/>
        <v>0</v>
      </c>
      <c r="X46" s="53">
        <v>0</v>
      </c>
      <c r="Y46" s="53">
        <v>0</v>
      </c>
      <c r="Z46" s="53">
        <v>0</v>
      </c>
      <c r="AA46" s="72">
        <v>0</v>
      </c>
    </row>
    <row r="47" spans="1:27" ht="30.75" customHeight="1" thickBot="1">
      <c r="A47" s="17">
        <v>4</v>
      </c>
      <c r="B47" s="41" t="s">
        <v>40</v>
      </c>
      <c r="C47" s="47" t="s">
        <v>21</v>
      </c>
      <c r="D47" s="53">
        <f t="shared" si="31"/>
        <v>0</v>
      </c>
      <c r="E47" s="53">
        <v>0</v>
      </c>
      <c r="F47" s="53">
        <f t="shared" si="26"/>
        <v>0</v>
      </c>
      <c r="G47" s="53">
        <f t="shared" ref="G47:G67" si="46">K47+O47+S47</f>
        <v>0</v>
      </c>
      <c r="H47" s="53">
        <v>0</v>
      </c>
      <c r="I47" s="53">
        <v>0</v>
      </c>
      <c r="J47" s="53">
        <v>0</v>
      </c>
      <c r="K47" s="53">
        <v>0</v>
      </c>
      <c r="L47" s="55">
        <v>0</v>
      </c>
      <c r="M47" s="55">
        <v>0</v>
      </c>
      <c r="N47" s="55">
        <v>0</v>
      </c>
      <c r="O47" s="55">
        <v>0</v>
      </c>
      <c r="P47" s="53">
        <f t="shared" si="7"/>
        <v>0</v>
      </c>
      <c r="Q47" s="53">
        <v>0</v>
      </c>
      <c r="R47" s="53">
        <f t="shared" si="9"/>
        <v>0</v>
      </c>
      <c r="S47" s="53">
        <f t="shared" si="10"/>
        <v>0</v>
      </c>
      <c r="T47" s="55">
        <v>0</v>
      </c>
      <c r="U47" s="55">
        <v>0</v>
      </c>
      <c r="V47" s="55">
        <f t="shared" ref="V47:W47" si="47">V48+V55+V56+V57+V62</f>
        <v>0</v>
      </c>
      <c r="W47" s="55">
        <f t="shared" si="47"/>
        <v>0</v>
      </c>
      <c r="X47" s="53">
        <v>0</v>
      </c>
      <c r="Y47" s="53">
        <v>0</v>
      </c>
      <c r="Z47" s="53">
        <v>0</v>
      </c>
      <c r="AA47" s="53">
        <v>0</v>
      </c>
    </row>
    <row r="48" spans="1:27" ht="25.5" customHeight="1" thickBot="1">
      <c r="A48" s="17">
        <v>5</v>
      </c>
      <c r="B48" s="41" t="s">
        <v>41</v>
      </c>
      <c r="C48" s="47" t="s">
        <v>21</v>
      </c>
      <c r="D48" s="53">
        <f t="shared" si="31"/>
        <v>0</v>
      </c>
      <c r="E48" s="53">
        <f t="shared" si="32"/>
        <v>0</v>
      </c>
      <c r="F48" s="53">
        <f t="shared" si="26"/>
        <v>0</v>
      </c>
      <c r="G48" s="53">
        <f t="shared" si="46"/>
        <v>0</v>
      </c>
      <c r="H48" s="53">
        <v>0</v>
      </c>
      <c r="I48" s="53">
        <v>0</v>
      </c>
      <c r="J48" s="53">
        <v>0</v>
      </c>
      <c r="K48" s="53">
        <v>0</v>
      </c>
      <c r="L48" s="55">
        <v>0</v>
      </c>
      <c r="M48" s="55">
        <v>0</v>
      </c>
      <c r="N48" s="55">
        <v>0</v>
      </c>
      <c r="O48" s="55">
        <v>0</v>
      </c>
      <c r="P48" s="53">
        <f t="shared" si="7"/>
        <v>0</v>
      </c>
      <c r="Q48" s="53">
        <f t="shared" si="8"/>
        <v>0</v>
      </c>
      <c r="R48" s="53">
        <f t="shared" si="9"/>
        <v>0</v>
      </c>
      <c r="S48" s="53">
        <f t="shared" si="10"/>
        <v>0</v>
      </c>
      <c r="T48" s="55">
        <v>0</v>
      </c>
      <c r="U48" s="55">
        <v>0</v>
      </c>
      <c r="V48" s="55">
        <f t="shared" ref="V48:W48" si="48">V49+V56+V57+V58+V63</f>
        <v>0</v>
      </c>
      <c r="W48" s="55">
        <f t="shared" si="48"/>
        <v>0</v>
      </c>
      <c r="X48" s="53">
        <v>0</v>
      </c>
      <c r="Y48" s="53">
        <v>0</v>
      </c>
      <c r="Z48" s="53">
        <v>0</v>
      </c>
      <c r="AA48" s="53">
        <v>0</v>
      </c>
    </row>
    <row r="49" spans="1:28" ht="34.5" customHeight="1" thickBot="1">
      <c r="A49" s="17">
        <v>6</v>
      </c>
      <c r="B49" s="41" t="s">
        <v>42</v>
      </c>
      <c r="C49" s="47" t="s">
        <v>21</v>
      </c>
      <c r="D49" s="53">
        <f>D17+D37+D42+D47+D48</f>
        <v>0</v>
      </c>
      <c r="E49" s="53">
        <f t="shared" ref="E49:Z49" si="49">E17+E37+E42+E47+E48</f>
        <v>0</v>
      </c>
      <c r="F49" s="53">
        <f t="shared" si="49"/>
        <v>0</v>
      </c>
      <c r="G49" s="53">
        <f t="shared" si="46"/>
        <v>543.82000000000005</v>
      </c>
      <c r="H49" s="53">
        <f t="shared" si="49"/>
        <v>0</v>
      </c>
      <c r="I49" s="53">
        <f t="shared" si="49"/>
        <v>0</v>
      </c>
      <c r="J49" s="53">
        <f t="shared" si="49"/>
        <v>0</v>
      </c>
      <c r="K49" s="53">
        <f>ROUND(K17+K37+K42+K47+K48,2)</f>
        <v>543.82000000000005</v>
      </c>
      <c r="L49" s="55">
        <v>0</v>
      </c>
      <c r="M49" s="55">
        <v>0</v>
      </c>
      <c r="N49" s="55">
        <v>0</v>
      </c>
      <c r="O49" s="55">
        <v>0</v>
      </c>
      <c r="P49" s="53">
        <f t="shared" si="7"/>
        <v>0</v>
      </c>
      <c r="Q49" s="53">
        <f t="shared" si="8"/>
        <v>0</v>
      </c>
      <c r="R49" s="53">
        <f t="shared" si="9"/>
        <v>0</v>
      </c>
      <c r="S49" s="53">
        <f t="shared" si="49"/>
        <v>0</v>
      </c>
      <c r="T49" s="55">
        <v>0</v>
      </c>
      <c r="U49" s="55">
        <v>0</v>
      </c>
      <c r="V49" s="55">
        <f t="shared" ref="V49:W49" si="50">V50+V57+V58+V59+V64</f>
        <v>0</v>
      </c>
      <c r="W49" s="55">
        <f t="shared" si="50"/>
        <v>0</v>
      </c>
      <c r="X49" s="53">
        <f t="shared" si="49"/>
        <v>0</v>
      </c>
      <c r="Y49" s="53">
        <v>0</v>
      </c>
      <c r="Z49" s="53">
        <f t="shared" si="49"/>
        <v>0</v>
      </c>
      <c r="AA49" s="53">
        <f>ROUND(AA17+AA37+AA42+AA47+AA48,2)</f>
        <v>0</v>
      </c>
    </row>
    <row r="50" spans="1:28" ht="25.5" customHeight="1" thickBot="1">
      <c r="A50" s="17">
        <v>7</v>
      </c>
      <c r="B50" s="41" t="s">
        <v>43</v>
      </c>
      <c r="C50" s="47" t="s">
        <v>21</v>
      </c>
      <c r="D50" s="53">
        <v>0</v>
      </c>
      <c r="E50" s="53">
        <v>0</v>
      </c>
      <c r="F50" s="53">
        <v>0</v>
      </c>
      <c r="G50" s="53">
        <f t="shared" si="46"/>
        <v>0</v>
      </c>
      <c r="H50" s="53">
        <v>0</v>
      </c>
      <c r="I50" s="53">
        <v>0</v>
      </c>
      <c r="J50" s="53">
        <v>0</v>
      </c>
      <c r="K50" s="53">
        <v>0</v>
      </c>
      <c r="L50" s="55">
        <v>0</v>
      </c>
      <c r="M50" s="55">
        <v>0</v>
      </c>
      <c r="N50" s="55">
        <v>0</v>
      </c>
      <c r="O50" s="55">
        <v>0</v>
      </c>
      <c r="P50" s="53">
        <f>T50+X50</f>
        <v>0</v>
      </c>
      <c r="Q50" s="53">
        <f>U50+Y50</f>
        <v>0</v>
      </c>
      <c r="R50" s="53">
        <f>V50+Z50</f>
        <v>0</v>
      </c>
      <c r="S50" s="53">
        <f t="shared" si="10"/>
        <v>0</v>
      </c>
      <c r="T50" s="55">
        <v>0</v>
      </c>
      <c r="U50" s="55">
        <v>0</v>
      </c>
      <c r="V50" s="55">
        <f t="shared" ref="V50:W50" si="51">V51+V58+V59+V60+V65</f>
        <v>0</v>
      </c>
      <c r="W50" s="55">
        <f t="shared" si="51"/>
        <v>0</v>
      </c>
      <c r="X50" s="53">
        <v>0</v>
      </c>
      <c r="Y50" s="53">
        <v>0</v>
      </c>
      <c r="Z50" s="53">
        <v>0</v>
      </c>
      <c r="AA50" s="53">
        <v>0</v>
      </c>
    </row>
    <row r="51" spans="1:28" ht="41.25" thickBot="1">
      <c r="A51" s="17">
        <v>8</v>
      </c>
      <c r="B51" s="41" t="s">
        <v>44</v>
      </c>
      <c r="C51" s="47" t="s">
        <v>21</v>
      </c>
      <c r="D51" s="53">
        <v>0</v>
      </c>
      <c r="E51" s="53">
        <v>0</v>
      </c>
      <c r="F51" s="53">
        <v>0</v>
      </c>
      <c r="G51" s="53">
        <f>G52+G53+G54+G55+G57</f>
        <v>42.94</v>
      </c>
      <c r="H51" s="53">
        <v>0</v>
      </c>
      <c r="I51" s="53">
        <v>0</v>
      </c>
      <c r="J51" s="53">
        <f>J52+J53+J54+J55+J57</f>
        <v>0</v>
      </c>
      <c r="K51" s="53">
        <f>ROUND(K52+K53+K54+K55+K57,2)</f>
        <v>42.94</v>
      </c>
      <c r="L51" s="55">
        <v>0</v>
      </c>
      <c r="M51" s="55">
        <v>0</v>
      </c>
      <c r="N51" s="55">
        <v>0</v>
      </c>
      <c r="O51" s="55">
        <v>0</v>
      </c>
      <c r="P51" s="53">
        <f t="shared" si="7"/>
        <v>0</v>
      </c>
      <c r="Q51" s="53">
        <f t="shared" si="8"/>
        <v>0</v>
      </c>
      <c r="R51" s="53">
        <f t="shared" si="9"/>
        <v>0</v>
      </c>
      <c r="S51" s="53">
        <f t="shared" si="10"/>
        <v>0</v>
      </c>
      <c r="T51" s="55">
        <v>0</v>
      </c>
      <c r="U51" s="55">
        <v>0</v>
      </c>
      <c r="V51" s="55">
        <f t="shared" ref="V51:W51" si="52">V52+V59+V60+V61+V66</f>
        <v>0</v>
      </c>
      <c r="W51" s="55">
        <f t="shared" si="52"/>
        <v>0</v>
      </c>
      <c r="X51" s="53">
        <v>0</v>
      </c>
      <c r="Y51" s="53">
        <v>0</v>
      </c>
      <c r="Z51" s="53">
        <v>0</v>
      </c>
      <c r="AA51" s="53">
        <f>ROUND(AA52+AA53+AA54+AA55+AA57,2)</f>
        <v>0</v>
      </c>
    </row>
    <row r="52" spans="1:28" ht="26.25" customHeight="1" thickBot="1">
      <c r="A52" s="17">
        <v>8.1</v>
      </c>
      <c r="B52" s="41" t="s">
        <v>45</v>
      </c>
      <c r="C52" s="47" t="s">
        <v>21</v>
      </c>
      <c r="D52" s="79" t="s">
        <v>46</v>
      </c>
      <c r="E52" s="79" t="s">
        <v>46</v>
      </c>
      <c r="F52" s="53">
        <v>0</v>
      </c>
      <c r="G52" s="53">
        <f t="shared" si="46"/>
        <v>7.73</v>
      </c>
      <c r="H52" s="79" t="s">
        <v>46</v>
      </c>
      <c r="I52" s="79" t="s">
        <v>46</v>
      </c>
      <c r="J52" s="53">
        <v>0</v>
      </c>
      <c r="K52" s="39">
        <f>ROUND(18%*(K53+K54+K55+K57)/82%,2)</f>
        <v>7.73</v>
      </c>
      <c r="L52" s="56" t="s">
        <v>46</v>
      </c>
      <c r="M52" s="56" t="s">
        <v>46</v>
      </c>
      <c r="N52" s="53">
        <v>0</v>
      </c>
      <c r="O52" s="53">
        <v>0</v>
      </c>
      <c r="P52" s="80" t="s">
        <v>128</v>
      </c>
      <c r="Q52" s="79" t="s">
        <v>46</v>
      </c>
      <c r="R52" s="53">
        <f t="shared" si="9"/>
        <v>0</v>
      </c>
      <c r="S52" s="53">
        <f t="shared" si="10"/>
        <v>0</v>
      </c>
      <c r="T52" s="79" t="s">
        <v>46</v>
      </c>
      <c r="U52" s="79" t="s">
        <v>46</v>
      </c>
      <c r="V52" s="53">
        <v>0</v>
      </c>
      <c r="W52" s="53">
        <v>0</v>
      </c>
      <c r="X52" s="79" t="s">
        <v>46</v>
      </c>
      <c r="Y52" s="79" t="s">
        <v>46</v>
      </c>
      <c r="Z52" s="53">
        <v>0</v>
      </c>
      <c r="AA52" s="39">
        <f>ROUND(18%*(AA53+AA54+AA55+AA57)/82%,2)</f>
        <v>0</v>
      </c>
    </row>
    <row r="53" spans="1:28" ht="26.25" customHeight="1" thickBot="1">
      <c r="A53" s="17">
        <v>8.1999999999999993</v>
      </c>
      <c r="B53" s="41" t="s">
        <v>47</v>
      </c>
      <c r="C53" s="47" t="s">
        <v>21</v>
      </c>
      <c r="D53" s="79" t="s">
        <v>46</v>
      </c>
      <c r="E53" s="79" t="s">
        <v>46</v>
      </c>
      <c r="F53" s="53">
        <v>0</v>
      </c>
      <c r="G53" s="53">
        <f t="shared" si="46"/>
        <v>0</v>
      </c>
      <c r="H53" s="79" t="s">
        <v>46</v>
      </c>
      <c r="I53" s="79" t="s">
        <v>46</v>
      </c>
      <c r="J53" s="53">
        <v>0</v>
      </c>
      <c r="K53" s="72">
        <v>0</v>
      </c>
      <c r="L53" s="56" t="s">
        <v>46</v>
      </c>
      <c r="M53" s="56" t="s">
        <v>46</v>
      </c>
      <c r="N53" s="55">
        <v>0</v>
      </c>
      <c r="O53" s="55">
        <v>0</v>
      </c>
      <c r="P53" s="80" t="s">
        <v>128</v>
      </c>
      <c r="Q53" s="79" t="s">
        <v>46</v>
      </c>
      <c r="R53" s="53">
        <f t="shared" si="9"/>
        <v>0</v>
      </c>
      <c r="S53" s="53">
        <f t="shared" si="10"/>
        <v>0</v>
      </c>
      <c r="T53" s="79" t="s">
        <v>46</v>
      </c>
      <c r="U53" s="79" t="s">
        <v>46</v>
      </c>
      <c r="V53" s="53">
        <v>0</v>
      </c>
      <c r="W53" s="53">
        <v>0</v>
      </c>
      <c r="X53" s="79" t="s">
        <v>46</v>
      </c>
      <c r="Y53" s="79" t="s">
        <v>46</v>
      </c>
      <c r="Z53" s="53">
        <v>0</v>
      </c>
      <c r="AA53" s="72">
        <v>0</v>
      </c>
    </row>
    <row r="54" spans="1:28" ht="35.25" customHeight="1" thickBot="1">
      <c r="A54" s="17">
        <v>8.3000000000000007</v>
      </c>
      <c r="B54" s="41" t="s">
        <v>48</v>
      </c>
      <c r="C54" s="47" t="s">
        <v>21</v>
      </c>
      <c r="D54" s="79" t="s">
        <v>46</v>
      </c>
      <c r="E54" s="79" t="s">
        <v>46</v>
      </c>
      <c r="F54" s="53">
        <v>0</v>
      </c>
      <c r="G54" s="53">
        <f t="shared" si="46"/>
        <v>13.46</v>
      </c>
      <c r="H54" s="79" t="s">
        <v>46</v>
      </c>
      <c r="I54" s="79" t="s">
        <v>46</v>
      </c>
      <c r="J54" s="53">
        <v>0</v>
      </c>
      <c r="K54" s="72">
        <f>ROUND('[1]Витрати 20 -21'!$CJ$23-'Додаток 3'!H39,2)</f>
        <v>13.46</v>
      </c>
      <c r="L54" s="56" t="s">
        <v>46</v>
      </c>
      <c r="M54" s="56" t="s">
        <v>46</v>
      </c>
      <c r="N54" s="55">
        <v>0</v>
      </c>
      <c r="O54" s="55">
        <v>0</v>
      </c>
      <c r="P54" s="80" t="s">
        <v>128</v>
      </c>
      <c r="Q54" s="79" t="s">
        <v>46</v>
      </c>
      <c r="R54" s="53">
        <f t="shared" si="9"/>
        <v>0</v>
      </c>
      <c r="S54" s="53">
        <f t="shared" si="10"/>
        <v>0</v>
      </c>
      <c r="T54" s="79" t="s">
        <v>46</v>
      </c>
      <c r="U54" s="79" t="s">
        <v>46</v>
      </c>
      <c r="V54" s="53">
        <v>0</v>
      </c>
      <c r="W54" s="53">
        <v>0</v>
      </c>
      <c r="X54" s="79" t="s">
        <v>46</v>
      </c>
      <c r="Y54" s="79" t="s">
        <v>46</v>
      </c>
      <c r="Z54" s="53">
        <v>0</v>
      </c>
      <c r="AA54" s="72">
        <f>ROUND('[1]Витрати 20 -21'!$CK$23-'Додаток 3'!I39,2)</f>
        <v>0</v>
      </c>
    </row>
    <row r="55" spans="1:28" ht="19.5" customHeight="1">
      <c r="A55" s="140">
        <v>8.4</v>
      </c>
      <c r="B55" s="48" t="s">
        <v>49</v>
      </c>
      <c r="C55" s="142" t="s">
        <v>21</v>
      </c>
      <c r="D55" s="144" t="s">
        <v>46</v>
      </c>
      <c r="E55" s="144" t="s">
        <v>46</v>
      </c>
      <c r="F55" s="134">
        <v>0</v>
      </c>
      <c r="G55" s="138">
        <f t="shared" si="46"/>
        <v>0</v>
      </c>
      <c r="H55" s="144" t="s">
        <v>46</v>
      </c>
      <c r="I55" s="144" t="s">
        <v>46</v>
      </c>
      <c r="J55" s="134">
        <v>0</v>
      </c>
      <c r="K55" s="149">
        <f>ROUND('[1]Витрати 20 -21'!$CG$9-'Додаток 3'!H40,2)</f>
        <v>0</v>
      </c>
      <c r="L55" s="151" t="s">
        <v>46</v>
      </c>
      <c r="M55" s="151" t="s">
        <v>46</v>
      </c>
      <c r="N55" s="138">
        <v>0</v>
      </c>
      <c r="O55" s="138">
        <v>0</v>
      </c>
      <c r="P55" s="153" t="s">
        <v>128</v>
      </c>
      <c r="Q55" s="144" t="s">
        <v>46</v>
      </c>
      <c r="R55" s="138">
        <f t="shared" si="9"/>
        <v>0</v>
      </c>
      <c r="S55" s="138">
        <f t="shared" si="10"/>
        <v>0</v>
      </c>
      <c r="T55" s="144" t="s">
        <v>46</v>
      </c>
      <c r="U55" s="144" t="s">
        <v>46</v>
      </c>
      <c r="V55" s="138">
        <v>0</v>
      </c>
      <c r="W55" s="138">
        <v>0</v>
      </c>
      <c r="X55" s="144" t="s">
        <v>46</v>
      </c>
      <c r="Y55" s="144" t="s">
        <v>46</v>
      </c>
      <c r="Z55" s="134">
        <v>0</v>
      </c>
      <c r="AA55" s="149">
        <f>ROUND('[1]Витрати 20 -21'!$CH$23-'Додаток 3'!I40,2)</f>
        <v>0</v>
      </c>
    </row>
    <row r="56" spans="1:28" ht="24" customHeight="1" thickBot="1">
      <c r="A56" s="141"/>
      <c r="B56" s="41" t="s">
        <v>50</v>
      </c>
      <c r="C56" s="143"/>
      <c r="D56" s="145"/>
      <c r="E56" s="145"/>
      <c r="F56" s="135"/>
      <c r="G56" s="139"/>
      <c r="H56" s="145"/>
      <c r="I56" s="145"/>
      <c r="J56" s="135"/>
      <c r="K56" s="150"/>
      <c r="L56" s="152"/>
      <c r="M56" s="152"/>
      <c r="N56" s="139"/>
      <c r="O56" s="139"/>
      <c r="P56" s="154"/>
      <c r="Q56" s="145"/>
      <c r="R56" s="139"/>
      <c r="S56" s="139"/>
      <c r="T56" s="145"/>
      <c r="U56" s="145"/>
      <c r="V56" s="139"/>
      <c r="W56" s="139"/>
      <c r="X56" s="145"/>
      <c r="Y56" s="145"/>
      <c r="Z56" s="135"/>
      <c r="AA56" s="150"/>
    </row>
    <row r="57" spans="1:28" ht="29.25" customHeight="1" thickBot="1">
      <c r="A57" s="17">
        <v>8.5</v>
      </c>
      <c r="B57" s="41" t="s">
        <v>147</v>
      </c>
      <c r="C57" s="47" t="s">
        <v>21</v>
      </c>
      <c r="D57" s="79" t="s">
        <v>46</v>
      </c>
      <c r="E57" s="79" t="s">
        <v>46</v>
      </c>
      <c r="F57" s="53">
        <v>0</v>
      </c>
      <c r="G57" s="53">
        <f t="shared" si="46"/>
        <v>21.75</v>
      </c>
      <c r="H57" s="79" t="s">
        <v>46</v>
      </c>
      <c r="I57" s="79" t="s">
        <v>46</v>
      </c>
      <c r="J57" s="53">
        <v>0</v>
      </c>
      <c r="K57" s="39">
        <f>ROUND(K49*4%,2)</f>
        <v>21.75</v>
      </c>
      <c r="L57" s="56" t="s">
        <v>46</v>
      </c>
      <c r="M57" s="56" t="s">
        <v>46</v>
      </c>
      <c r="N57" s="55">
        <v>0</v>
      </c>
      <c r="O57" s="55">
        <v>0</v>
      </c>
      <c r="P57" s="80" t="s">
        <v>128</v>
      </c>
      <c r="Q57" s="79" t="s">
        <v>46</v>
      </c>
      <c r="R57" s="53">
        <f t="shared" si="9"/>
        <v>0</v>
      </c>
      <c r="S57" s="53">
        <f t="shared" si="10"/>
        <v>0</v>
      </c>
      <c r="T57" s="79" t="s">
        <v>46</v>
      </c>
      <c r="U57" s="79" t="s">
        <v>46</v>
      </c>
      <c r="V57" s="53">
        <v>0</v>
      </c>
      <c r="W57" s="53">
        <v>0</v>
      </c>
      <c r="X57" s="79" t="s">
        <v>46</v>
      </c>
      <c r="Y57" s="79" t="s">
        <v>46</v>
      </c>
      <c r="Z57" s="53">
        <v>0</v>
      </c>
      <c r="AA57" s="77">
        <f>ROUND(AA49*4%,2)</f>
        <v>0</v>
      </c>
      <c r="AB57" s="78"/>
    </row>
    <row r="58" spans="1:28" ht="44.25" customHeight="1" thickBot="1">
      <c r="A58" s="17">
        <v>9</v>
      </c>
      <c r="B58" s="41" t="s">
        <v>51</v>
      </c>
      <c r="C58" s="47" t="s">
        <v>21</v>
      </c>
      <c r="D58" s="53">
        <f t="shared" ref="D58:G58" si="53">D49+D51</f>
        <v>0</v>
      </c>
      <c r="E58" s="53">
        <f t="shared" si="53"/>
        <v>0</v>
      </c>
      <c r="F58" s="53">
        <f t="shared" si="53"/>
        <v>0</v>
      </c>
      <c r="G58" s="53">
        <f t="shared" si="53"/>
        <v>586.76</v>
      </c>
      <c r="H58" s="53">
        <v>0</v>
      </c>
      <c r="I58" s="53">
        <v>0</v>
      </c>
      <c r="J58" s="53">
        <v>0</v>
      </c>
      <c r="K58" s="53">
        <f>ROUND(K49+K51,2)</f>
        <v>586.76</v>
      </c>
      <c r="L58" s="55">
        <v>0</v>
      </c>
      <c r="M58" s="55">
        <v>0</v>
      </c>
      <c r="N58" s="55">
        <v>0</v>
      </c>
      <c r="O58" s="55">
        <v>0</v>
      </c>
      <c r="P58" s="53">
        <f>P49+P51</f>
        <v>0</v>
      </c>
      <c r="Q58" s="53">
        <f>Q49+Q51</f>
        <v>0</v>
      </c>
      <c r="R58" s="53">
        <f>R49+R51</f>
        <v>0</v>
      </c>
      <c r="S58" s="53">
        <f t="shared" si="10"/>
        <v>0</v>
      </c>
      <c r="T58" s="55">
        <v>0</v>
      </c>
      <c r="U58" s="55">
        <v>0</v>
      </c>
      <c r="V58" s="55">
        <v>0</v>
      </c>
      <c r="W58" s="55">
        <v>0</v>
      </c>
      <c r="X58" s="53">
        <f>X49+X51</f>
        <v>0</v>
      </c>
      <c r="Y58" s="53">
        <f>Y49+Y51</f>
        <v>0</v>
      </c>
      <c r="Z58" s="53">
        <f>Z49+Z51</f>
        <v>0</v>
      </c>
      <c r="AA58" s="53">
        <f>ROUND(AA49+AA51,2)</f>
        <v>0</v>
      </c>
    </row>
    <row r="59" spans="1:28" ht="41.25" thickBot="1">
      <c r="A59" s="17">
        <v>10</v>
      </c>
      <c r="B59" s="41" t="s">
        <v>52</v>
      </c>
      <c r="C59" s="47" t="s">
        <v>53</v>
      </c>
      <c r="D59" s="53">
        <v>0</v>
      </c>
      <c r="E59" s="53">
        <v>0</v>
      </c>
      <c r="F59" s="53">
        <v>0</v>
      </c>
      <c r="G59" s="53">
        <f t="shared" ref="G59" si="54">G58/G62*1000</f>
        <v>1808.3142514615738</v>
      </c>
      <c r="H59" s="53">
        <v>0</v>
      </c>
      <c r="I59" s="53">
        <v>0</v>
      </c>
      <c r="J59" s="53">
        <v>0</v>
      </c>
      <c r="K59" s="53">
        <f>ROUND(K58/K62*1000,2)</f>
        <v>1808.31</v>
      </c>
      <c r="L59" s="55">
        <v>0</v>
      </c>
      <c r="M59" s="55">
        <v>0</v>
      </c>
      <c r="N59" s="55">
        <v>0</v>
      </c>
      <c r="O59" s="55">
        <v>0</v>
      </c>
      <c r="P59" s="53">
        <v>0</v>
      </c>
      <c r="Q59" s="53">
        <v>0</v>
      </c>
      <c r="R59" s="53">
        <v>0</v>
      </c>
      <c r="S59" s="53" t="e">
        <f>S60+S61</f>
        <v>#DIV/0!</v>
      </c>
      <c r="T59" s="55">
        <v>0</v>
      </c>
      <c r="U59" s="55">
        <v>0</v>
      </c>
      <c r="V59" s="55">
        <v>0</v>
      </c>
      <c r="W59" s="55">
        <v>0</v>
      </c>
      <c r="X59" s="53">
        <v>0</v>
      </c>
      <c r="Y59" s="53">
        <v>0</v>
      </c>
      <c r="Z59" s="53">
        <v>0</v>
      </c>
      <c r="AA59" s="53" t="e">
        <f>ROUND(AA58/AA62*1000,2)</f>
        <v>#DIV/0!</v>
      </c>
    </row>
    <row r="60" spans="1:28" ht="30" customHeight="1" thickBot="1">
      <c r="A60" s="17">
        <v>10.1</v>
      </c>
      <c r="B60" s="41" t="s">
        <v>54</v>
      </c>
      <c r="C60" s="47" t="s">
        <v>53</v>
      </c>
      <c r="D60" s="53">
        <v>0</v>
      </c>
      <c r="E60" s="53">
        <v>0</v>
      </c>
      <c r="F60" s="53">
        <v>0</v>
      </c>
      <c r="G60" s="53">
        <f t="shared" ref="G60" si="55">G19/G62*1000</f>
        <v>1067.4342561460064</v>
      </c>
      <c r="H60" s="53">
        <v>0</v>
      </c>
      <c r="I60" s="53">
        <v>0</v>
      </c>
      <c r="J60" s="53">
        <v>0</v>
      </c>
      <c r="K60" s="53">
        <f>ROUND(K19/K62*1000,2)</f>
        <v>1067.43</v>
      </c>
      <c r="L60" s="55">
        <v>0</v>
      </c>
      <c r="M60" s="55">
        <v>0</v>
      </c>
      <c r="N60" s="55">
        <v>0</v>
      </c>
      <c r="O60" s="55">
        <v>0</v>
      </c>
      <c r="P60" s="53">
        <v>0</v>
      </c>
      <c r="Q60" s="53">
        <v>0</v>
      </c>
      <c r="R60" s="53">
        <v>0</v>
      </c>
      <c r="S60" s="53" t="e">
        <f t="shared" si="10"/>
        <v>#DIV/0!</v>
      </c>
      <c r="T60" s="55">
        <v>0</v>
      </c>
      <c r="U60" s="55">
        <v>0</v>
      </c>
      <c r="V60" s="55">
        <v>0</v>
      </c>
      <c r="W60" s="55">
        <v>0</v>
      </c>
      <c r="X60" s="53">
        <v>0</v>
      </c>
      <c r="Y60" s="53">
        <v>0</v>
      </c>
      <c r="Z60" s="53">
        <v>0</v>
      </c>
      <c r="AA60" s="53" t="e">
        <f>ROUND(AA19/AA62*1000,2)</f>
        <v>#DIV/0!</v>
      </c>
    </row>
    <row r="61" spans="1:28" ht="25.5" customHeight="1" thickBot="1">
      <c r="A61" s="17">
        <v>10.199999999999999</v>
      </c>
      <c r="B61" s="41" t="s">
        <v>55</v>
      </c>
      <c r="C61" s="47" t="s">
        <v>53</v>
      </c>
      <c r="D61" s="53">
        <v>0</v>
      </c>
      <c r="E61" s="53">
        <v>0</v>
      </c>
      <c r="F61" s="53">
        <v>0</v>
      </c>
      <c r="G61" s="53">
        <f>G59-G60</f>
        <v>740.87999531556738</v>
      </c>
      <c r="H61" s="53">
        <v>0</v>
      </c>
      <c r="I61" s="53">
        <v>0</v>
      </c>
      <c r="J61" s="53">
        <v>0</v>
      </c>
      <c r="K61" s="53">
        <f>ROUND(K59-K60,2)</f>
        <v>740.88</v>
      </c>
      <c r="L61" s="55">
        <v>0</v>
      </c>
      <c r="M61" s="55">
        <v>0</v>
      </c>
      <c r="N61" s="55">
        <v>0</v>
      </c>
      <c r="O61" s="55">
        <v>0</v>
      </c>
      <c r="P61" s="53">
        <v>0</v>
      </c>
      <c r="Q61" s="53">
        <v>0</v>
      </c>
      <c r="R61" s="53">
        <v>0</v>
      </c>
      <c r="S61" s="53" t="e">
        <f t="shared" si="10"/>
        <v>#DIV/0!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3">
        <v>0</v>
      </c>
      <c r="Z61" s="53">
        <v>0</v>
      </c>
      <c r="AA61" s="53" t="e">
        <f>ROUND(AA59-AA60,2)</f>
        <v>#DIV/0!</v>
      </c>
    </row>
    <row r="62" spans="1:28" ht="49.5" customHeight="1" thickBot="1">
      <c r="A62" s="17">
        <v>11</v>
      </c>
      <c r="B62" s="41" t="s">
        <v>56</v>
      </c>
      <c r="C62" s="47" t="s">
        <v>57</v>
      </c>
      <c r="D62" s="53">
        <v>0</v>
      </c>
      <c r="E62" s="53">
        <v>0</v>
      </c>
      <c r="F62" s="53">
        <v>0</v>
      </c>
      <c r="G62" s="99">
        <f t="shared" si="46"/>
        <v>324.47899999999998</v>
      </c>
      <c r="H62" s="53">
        <v>0</v>
      </c>
      <c r="I62" s="53">
        <v>0</v>
      </c>
      <c r="J62" s="53">
        <v>0</v>
      </c>
      <c r="K62" s="87">
        <f>ROUND('[1]Витрати 20 -21'!$C$23,3)</f>
        <v>324.47899999999998</v>
      </c>
      <c r="L62" s="55">
        <v>0</v>
      </c>
      <c r="M62" s="55">
        <v>0</v>
      </c>
      <c r="N62" s="55">
        <v>0</v>
      </c>
      <c r="O62" s="55">
        <v>0</v>
      </c>
      <c r="P62" s="53">
        <v>0</v>
      </c>
      <c r="Q62" s="53">
        <v>0</v>
      </c>
      <c r="R62" s="53">
        <v>0</v>
      </c>
      <c r="S62" s="99">
        <f t="shared" si="10"/>
        <v>0</v>
      </c>
      <c r="T62" s="55">
        <v>0</v>
      </c>
      <c r="U62" s="55">
        <v>0</v>
      </c>
      <c r="V62" s="55">
        <v>0</v>
      </c>
      <c r="W62" s="55">
        <v>0</v>
      </c>
      <c r="X62" s="53">
        <v>0</v>
      </c>
      <c r="Y62" s="53">
        <v>0</v>
      </c>
      <c r="Z62" s="53">
        <v>0</v>
      </c>
      <c r="AA62" s="87">
        <f>ROUND('[1]Витрати 20 -21'!$D$23,3)</f>
        <v>0</v>
      </c>
    </row>
    <row r="63" spans="1:28" ht="20.25">
      <c r="A63" s="140">
        <v>12</v>
      </c>
      <c r="B63" s="48" t="s">
        <v>58</v>
      </c>
      <c r="C63" s="142" t="s">
        <v>57</v>
      </c>
      <c r="D63" s="134">
        <v>0</v>
      </c>
      <c r="E63" s="134">
        <v>0</v>
      </c>
      <c r="F63" s="134">
        <v>0</v>
      </c>
      <c r="G63" s="134">
        <f t="shared" si="46"/>
        <v>0</v>
      </c>
      <c r="H63" s="134">
        <v>0</v>
      </c>
      <c r="I63" s="134">
        <v>0</v>
      </c>
      <c r="J63" s="134">
        <v>0</v>
      </c>
      <c r="K63" s="134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f>T63+X63</f>
        <v>0</v>
      </c>
      <c r="Q63" s="138">
        <f>U63+Y63</f>
        <v>0</v>
      </c>
      <c r="R63" s="138">
        <f t="shared" si="9"/>
        <v>0</v>
      </c>
      <c r="S63" s="138">
        <f t="shared" si="10"/>
        <v>0</v>
      </c>
      <c r="T63" s="138">
        <v>0</v>
      </c>
      <c r="U63" s="138">
        <v>0</v>
      </c>
      <c r="V63" s="138">
        <v>0</v>
      </c>
      <c r="W63" s="138">
        <v>0</v>
      </c>
      <c r="X63" s="134">
        <v>0</v>
      </c>
      <c r="Y63" s="134">
        <v>0</v>
      </c>
      <c r="Z63" s="134">
        <v>0</v>
      </c>
      <c r="AA63" s="134">
        <v>0</v>
      </c>
    </row>
    <row r="64" spans="1:28" ht="30" customHeight="1" thickBot="1">
      <c r="A64" s="141"/>
      <c r="B64" s="41" t="s">
        <v>59</v>
      </c>
      <c r="C64" s="143"/>
      <c r="D64" s="135"/>
      <c r="E64" s="135"/>
      <c r="F64" s="135"/>
      <c r="G64" s="135"/>
      <c r="H64" s="135"/>
      <c r="I64" s="135"/>
      <c r="J64" s="135"/>
      <c r="K64" s="135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5"/>
      <c r="Y64" s="135"/>
      <c r="Z64" s="135"/>
      <c r="AA64" s="135"/>
    </row>
    <row r="65" spans="1:28" ht="24.75" customHeight="1">
      <c r="A65" s="140">
        <v>13</v>
      </c>
      <c r="B65" s="48" t="s">
        <v>60</v>
      </c>
      <c r="C65" s="142" t="s">
        <v>53</v>
      </c>
      <c r="D65" s="134">
        <v>0</v>
      </c>
      <c r="E65" s="134">
        <v>0</v>
      </c>
      <c r="F65" s="134">
        <v>0</v>
      </c>
      <c r="G65" s="134">
        <f t="shared" si="46"/>
        <v>0</v>
      </c>
      <c r="H65" s="134">
        <v>0</v>
      </c>
      <c r="I65" s="134">
        <v>0</v>
      </c>
      <c r="J65" s="134">
        <v>0</v>
      </c>
      <c r="K65" s="134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f>T65+X65</f>
        <v>0</v>
      </c>
      <c r="Q65" s="138">
        <f t="shared" ref="Q65" si="56">U65+Y65</f>
        <v>0</v>
      </c>
      <c r="R65" s="138">
        <f t="shared" ref="R65" si="57">V65+Z65</f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4">
        <v>0</v>
      </c>
      <c r="Y65" s="134">
        <v>0</v>
      </c>
      <c r="Z65" s="134">
        <v>0</v>
      </c>
      <c r="AA65" s="134">
        <v>0</v>
      </c>
    </row>
    <row r="66" spans="1:28" ht="29.25" customHeight="1" thickBot="1">
      <c r="A66" s="141"/>
      <c r="B66" s="41" t="s">
        <v>59</v>
      </c>
      <c r="C66" s="143"/>
      <c r="D66" s="135"/>
      <c r="E66" s="135"/>
      <c r="F66" s="135"/>
      <c r="G66" s="135"/>
      <c r="H66" s="135"/>
      <c r="I66" s="135"/>
      <c r="J66" s="135"/>
      <c r="K66" s="135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5"/>
      <c r="Y66" s="135"/>
      <c r="Z66" s="135"/>
      <c r="AA66" s="135"/>
    </row>
    <row r="67" spans="1:28" ht="43.5" customHeight="1" thickBot="1">
      <c r="A67" s="17">
        <v>14</v>
      </c>
      <c r="B67" s="41" t="s">
        <v>61</v>
      </c>
      <c r="C67" s="47" t="s">
        <v>57</v>
      </c>
      <c r="D67" s="53">
        <f>D62</f>
        <v>0</v>
      </c>
      <c r="E67" s="53">
        <f>E62</f>
        <v>0</v>
      </c>
      <c r="F67" s="53">
        <f>F62+F63</f>
        <v>0</v>
      </c>
      <c r="G67" s="99">
        <f t="shared" si="46"/>
        <v>324.47899999999998</v>
      </c>
      <c r="H67" s="53">
        <f>H62</f>
        <v>0</v>
      </c>
      <c r="I67" s="53">
        <f>I62</f>
        <v>0</v>
      </c>
      <c r="J67" s="53">
        <f>J62</f>
        <v>0</v>
      </c>
      <c r="K67" s="99">
        <f>K62</f>
        <v>324.47899999999998</v>
      </c>
      <c r="L67" s="55">
        <v>0</v>
      </c>
      <c r="M67" s="55">
        <v>0</v>
      </c>
      <c r="N67" s="55">
        <v>0</v>
      </c>
      <c r="O67" s="55">
        <v>0</v>
      </c>
      <c r="P67" s="53">
        <v>0</v>
      </c>
      <c r="Q67" s="53">
        <v>0</v>
      </c>
      <c r="R67" s="53">
        <v>0</v>
      </c>
      <c r="S67" s="99">
        <f>S62</f>
        <v>0</v>
      </c>
      <c r="T67" s="55">
        <v>0</v>
      </c>
      <c r="U67" s="55">
        <v>0</v>
      </c>
      <c r="V67" s="55">
        <v>0</v>
      </c>
      <c r="W67" s="55">
        <v>0</v>
      </c>
      <c r="X67" s="53">
        <f>X62</f>
        <v>0</v>
      </c>
      <c r="Y67" s="53">
        <f>Y62</f>
        <v>0</v>
      </c>
      <c r="Z67" s="53">
        <f>Z62</f>
        <v>0</v>
      </c>
      <c r="AA67" s="99">
        <f>AA62</f>
        <v>0</v>
      </c>
    </row>
    <row r="68" spans="1:28" ht="41.25" customHeight="1" thickBot="1">
      <c r="A68" s="17">
        <v>15</v>
      </c>
      <c r="B68" s="41" t="s">
        <v>62</v>
      </c>
      <c r="C68" s="47" t="s">
        <v>53</v>
      </c>
      <c r="D68" s="53">
        <v>0</v>
      </c>
      <c r="E68" s="53">
        <v>0</v>
      </c>
      <c r="F68" s="53">
        <v>0</v>
      </c>
      <c r="G68" s="53">
        <f>G49/G62*1000</f>
        <v>1675.9790310004657</v>
      </c>
      <c r="H68" s="53">
        <v>0</v>
      </c>
      <c r="I68" s="53">
        <v>0</v>
      </c>
      <c r="J68" s="53">
        <v>0</v>
      </c>
      <c r="K68" s="53">
        <f>ROUND(K49/K67*1000,2)</f>
        <v>1675.98</v>
      </c>
      <c r="L68" s="55">
        <v>0</v>
      </c>
      <c r="M68" s="55">
        <v>0</v>
      </c>
      <c r="N68" s="55">
        <v>0</v>
      </c>
      <c r="O68" s="55">
        <v>0</v>
      </c>
      <c r="P68" s="53">
        <v>0</v>
      </c>
      <c r="Q68" s="53">
        <v>0</v>
      </c>
      <c r="R68" s="53">
        <v>0</v>
      </c>
      <c r="S68" s="53" t="e">
        <f t="shared" si="10"/>
        <v>#DIV/0!</v>
      </c>
      <c r="T68" s="55">
        <v>0</v>
      </c>
      <c r="U68" s="55">
        <v>0</v>
      </c>
      <c r="V68" s="55">
        <v>0</v>
      </c>
      <c r="W68" s="55">
        <v>0</v>
      </c>
      <c r="X68" s="53">
        <v>0</v>
      </c>
      <c r="Y68" s="53">
        <v>0</v>
      </c>
      <c r="Z68" s="53">
        <v>0</v>
      </c>
      <c r="AA68" s="53" t="e">
        <f>ROUND(AA49/AA67*1000,2)</f>
        <v>#DIV/0!</v>
      </c>
    </row>
    <row r="69" spans="1:28" ht="18.75">
      <c r="A69" s="21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8" ht="18.75">
      <c r="A70" s="21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3" t="s">
        <v>130</v>
      </c>
      <c r="B73" s="13"/>
      <c r="C73" s="2" t="s">
        <v>131</v>
      </c>
      <c r="D73" s="2"/>
      <c r="E73" s="2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48"/>
      <c r="C74" s="148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147"/>
      <c r="W74" s="147"/>
      <c r="X74" s="147"/>
      <c r="Y74" s="147"/>
      <c r="Z74" s="147"/>
      <c r="AA74" s="23"/>
      <c r="AB74" s="23"/>
    </row>
    <row r="75" spans="1:28" ht="18.75" customHeight="1">
      <c r="A75" s="9"/>
      <c r="B75" s="112" t="s">
        <v>151</v>
      </c>
      <c r="C75" s="98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 t="s">
        <v>152</v>
      </c>
      <c r="Y75" s="23"/>
      <c r="Z75" s="23"/>
      <c r="AA75" s="23"/>
      <c r="AB75" s="23"/>
    </row>
    <row r="76" spans="1:28" ht="25.5" customHeight="1">
      <c r="A76" s="146" t="s">
        <v>64</v>
      </c>
      <c r="B76" s="146"/>
      <c r="C76" s="146"/>
      <c r="D76" s="19"/>
      <c r="E76" s="19"/>
      <c r="F76" s="19"/>
      <c r="G76" s="19"/>
      <c r="H76" s="19"/>
      <c r="I76" s="146" t="s">
        <v>65</v>
      </c>
      <c r="J76" s="146"/>
      <c r="K76" s="146"/>
      <c r="L76" s="146"/>
      <c r="M76" s="146"/>
      <c r="N76" s="19"/>
      <c r="O76" s="19"/>
      <c r="P76" s="19"/>
      <c r="Q76" s="19"/>
      <c r="R76" s="19"/>
      <c r="S76" s="19"/>
      <c r="T76" s="19"/>
      <c r="U76" s="19"/>
      <c r="V76" s="146" t="s">
        <v>66</v>
      </c>
      <c r="W76" s="146"/>
      <c r="X76" s="146"/>
      <c r="Y76" s="146"/>
      <c r="Z76" s="146"/>
      <c r="AA76" s="19"/>
      <c r="AB76" s="19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46" zoomScale="60" workbookViewId="0">
      <selection activeCell="A5" sqref="A5:G5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90"/>
  </cols>
  <sheetData>
    <row r="3" spans="1:9" ht="21" customHeight="1">
      <c r="A3" s="201" t="s">
        <v>139</v>
      </c>
      <c r="B3" s="201"/>
      <c r="C3" s="201"/>
      <c r="D3" s="201"/>
      <c r="E3" s="201"/>
      <c r="F3" s="201"/>
      <c r="G3" s="201"/>
    </row>
    <row r="4" spans="1:9" ht="21" customHeight="1">
      <c r="A4" s="201" t="s">
        <v>140</v>
      </c>
      <c r="B4" s="201"/>
      <c r="C4" s="201"/>
      <c r="D4" s="201"/>
      <c r="E4" s="201"/>
      <c r="F4" s="201"/>
      <c r="G4" s="201"/>
    </row>
    <row r="5" spans="1:9" ht="21" customHeight="1">
      <c r="A5" s="201" t="s">
        <v>154</v>
      </c>
      <c r="B5" s="201"/>
      <c r="C5" s="201"/>
      <c r="D5" s="201"/>
      <c r="E5" s="201"/>
      <c r="F5" s="201"/>
      <c r="G5" s="201"/>
    </row>
    <row r="6" spans="1:9" ht="15.75">
      <c r="A6" s="10"/>
      <c r="D6" s="19"/>
      <c r="E6" s="19"/>
      <c r="F6" s="19" t="s">
        <v>88</v>
      </c>
      <c r="G6" s="19"/>
    </row>
    <row r="7" spans="1:9" ht="18.75" customHeight="1">
      <c r="A7" s="202"/>
      <c r="B7" s="202"/>
      <c r="C7" s="202"/>
      <c r="D7" s="202"/>
      <c r="E7" s="202"/>
      <c r="F7" s="202"/>
      <c r="G7" s="202"/>
    </row>
    <row r="8" spans="1:9" ht="18.75" customHeight="1">
      <c r="A8" s="202" t="s">
        <v>143</v>
      </c>
      <c r="B8" s="202"/>
      <c r="C8" s="202"/>
      <c r="D8" s="202"/>
      <c r="E8" s="202"/>
      <c r="F8" s="202"/>
      <c r="G8" s="202"/>
    </row>
    <row r="9" spans="1:9" ht="24" thickBot="1">
      <c r="A9" s="63"/>
      <c r="B9" s="195" t="s">
        <v>148</v>
      </c>
      <c r="C9" s="195"/>
      <c r="D9" s="196"/>
      <c r="E9" s="196"/>
      <c r="F9" s="196"/>
      <c r="G9" s="64" t="s">
        <v>87</v>
      </c>
    </row>
    <row r="10" spans="1:9" ht="24" thickBot="1">
      <c r="A10" s="65"/>
      <c r="B10" s="66"/>
      <c r="C10" s="113"/>
      <c r="D10" s="197" t="s">
        <v>70</v>
      </c>
      <c r="E10" s="198"/>
      <c r="F10" s="198"/>
      <c r="G10" s="198"/>
      <c r="H10" s="199"/>
      <c r="I10" s="200"/>
    </row>
    <row r="11" spans="1:9" ht="96" customHeight="1" thickBot="1">
      <c r="A11" s="119" t="s">
        <v>69</v>
      </c>
      <c r="B11" s="120" t="s">
        <v>4</v>
      </c>
      <c r="C11" s="121" t="s">
        <v>5</v>
      </c>
      <c r="D11" s="122" t="s">
        <v>16</v>
      </c>
      <c r="E11" s="122" t="s">
        <v>17</v>
      </c>
      <c r="F11" s="122" t="s">
        <v>18</v>
      </c>
      <c r="G11" s="123" t="s">
        <v>136</v>
      </c>
      <c r="H11" s="124" t="s">
        <v>137</v>
      </c>
      <c r="I11" s="125" t="s">
        <v>138</v>
      </c>
    </row>
    <row r="12" spans="1:9" ht="19.5" thickBot="1">
      <c r="A12" s="6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88">
        <v>7</v>
      </c>
      <c r="H12" s="126">
        <v>8</v>
      </c>
      <c r="I12" s="126">
        <v>9</v>
      </c>
    </row>
    <row r="13" spans="1:9" ht="40.5" customHeight="1" thickBot="1">
      <c r="A13" s="6">
        <v>1</v>
      </c>
      <c r="B13" s="41" t="s">
        <v>20</v>
      </c>
      <c r="C13" s="62" t="s">
        <v>21</v>
      </c>
      <c r="D13" s="39">
        <v>0</v>
      </c>
      <c r="E13" s="39">
        <v>0</v>
      </c>
      <c r="F13" s="39">
        <v>0</v>
      </c>
      <c r="G13" s="89">
        <f>H13+I13</f>
        <v>0</v>
      </c>
      <c r="H13" s="94">
        <f>H14+H15+H16+H20</f>
        <v>0</v>
      </c>
      <c r="I13" s="92">
        <f>I14+I15+I16+I20</f>
        <v>0</v>
      </c>
    </row>
    <row r="14" spans="1:9" ht="24.75" customHeight="1" thickBot="1">
      <c r="A14" s="6">
        <v>1.1000000000000001</v>
      </c>
      <c r="B14" s="41" t="s">
        <v>71</v>
      </c>
      <c r="C14" s="62" t="s">
        <v>21</v>
      </c>
      <c r="D14" s="39">
        <v>0</v>
      </c>
      <c r="E14" s="39">
        <v>0</v>
      </c>
      <c r="F14" s="39">
        <v>0</v>
      </c>
      <c r="G14" s="89">
        <f t="shared" ref="G14:G42" si="0">H14+I14</f>
        <v>0</v>
      </c>
      <c r="H14" s="92">
        <v>0</v>
      </c>
      <c r="I14" s="92">
        <v>0</v>
      </c>
    </row>
    <row r="15" spans="1:9" ht="35.25" customHeight="1" thickBot="1">
      <c r="A15" s="6">
        <v>1.2</v>
      </c>
      <c r="B15" s="41" t="s">
        <v>72</v>
      </c>
      <c r="C15" s="62" t="s">
        <v>21</v>
      </c>
      <c r="D15" s="39">
        <v>0</v>
      </c>
      <c r="E15" s="39">
        <v>0</v>
      </c>
      <c r="F15" s="39">
        <v>0</v>
      </c>
      <c r="G15" s="89">
        <f t="shared" si="0"/>
        <v>0</v>
      </c>
      <c r="H15" s="92">
        <v>0</v>
      </c>
      <c r="I15" s="92">
        <v>0</v>
      </c>
    </row>
    <row r="16" spans="1:9" ht="33" customHeight="1" thickBot="1">
      <c r="A16" s="6">
        <v>1.3</v>
      </c>
      <c r="B16" s="41" t="s">
        <v>29</v>
      </c>
      <c r="C16" s="62" t="s">
        <v>21</v>
      </c>
      <c r="D16" s="39">
        <v>0</v>
      </c>
      <c r="E16" s="39">
        <v>0</v>
      </c>
      <c r="F16" s="39">
        <v>0</v>
      </c>
      <c r="G16" s="89">
        <f t="shared" si="0"/>
        <v>0</v>
      </c>
      <c r="H16" s="92">
        <f>H17+H18+H19</f>
        <v>0</v>
      </c>
      <c r="I16" s="92">
        <f>I17+I18+I19</f>
        <v>0</v>
      </c>
    </row>
    <row r="17" spans="1:9" ht="40.5" customHeight="1" thickBot="1">
      <c r="A17" s="14" t="s">
        <v>120</v>
      </c>
      <c r="B17" s="41" t="s">
        <v>73</v>
      </c>
      <c r="C17" s="62" t="s">
        <v>21</v>
      </c>
      <c r="D17" s="39">
        <v>0</v>
      </c>
      <c r="E17" s="39">
        <v>0</v>
      </c>
      <c r="F17" s="39">
        <v>0</v>
      </c>
      <c r="G17" s="89">
        <f t="shared" si="0"/>
        <v>0</v>
      </c>
      <c r="H17" s="92">
        <v>0</v>
      </c>
      <c r="I17" s="92">
        <v>0</v>
      </c>
    </row>
    <row r="18" spans="1:9" ht="27.75" customHeight="1" thickBot="1">
      <c r="A18" s="14" t="s">
        <v>121</v>
      </c>
      <c r="B18" s="41" t="s">
        <v>32</v>
      </c>
      <c r="C18" s="62" t="s">
        <v>21</v>
      </c>
      <c r="D18" s="39">
        <v>0</v>
      </c>
      <c r="E18" s="39">
        <v>0</v>
      </c>
      <c r="F18" s="39">
        <v>0</v>
      </c>
      <c r="G18" s="89">
        <f t="shared" si="0"/>
        <v>0</v>
      </c>
      <c r="H18" s="92">
        <v>0</v>
      </c>
      <c r="I18" s="92">
        <v>0</v>
      </c>
    </row>
    <row r="19" spans="1:9" ht="30" customHeight="1" thickBot="1">
      <c r="A19" s="14" t="s">
        <v>122</v>
      </c>
      <c r="B19" s="41" t="s">
        <v>33</v>
      </c>
      <c r="C19" s="62" t="s">
        <v>21</v>
      </c>
      <c r="D19" s="39">
        <v>0</v>
      </c>
      <c r="E19" s="39">
        <v>0</v>
      </c>
      <c r="F19" s="39">
        <v>0</v>
      </c>
      <c r="G19" s="89">
        <f t="shared" si="0"/>
        <v>0</v>
      </c>
      <c r="H19" s="92">
        <v>0</v>
      </c>
      <c r="I19" s="92">
        <v>0</v>
      </c>
    </row>
    <row r="20" spans="1:9" ht="41.25" thickBot="1">
      <c r="A20" s="6">
        <v>1.4</v>
      </c>
      <c r="B20" s="41" t="s">
        <v>34</v>
      </c>
      <c r="C20" s="62" t="s">
        <v>21</v>
      </c>
      <c r="D20" s="39">
        <v>0</v>
      </c>
      <c r="E20" s="39">
        <v>0</v>
      </c>
      <c r="F20" s="39">
        <v>0</v>
      </c>
      <c r="G20" s="89">
        <f t="shared" si="0"/>
        <v>0</v>
      </c>
      <c r="H20" s="92">
        <f>H21+H22+H23</f>
        <v>0</v>
      </c>
      <c r="I20" s="96">
        <f>I21+I22+I23</f>
        <v>0</v>
      </c>
    </row>
    <row r="21" spans="1:9" ht="27" thickBot="1">
      <c r="A21" s="14" t="s">
        <v>123</v>
      </c>
      <c r="B21" s="41" t="s">
        <v>35</v>
      </c>
      <c r="C21" s="62" t="s">
        <v>21</v>
      </c>
      <c r="D21" s="39">
        <v>0</v>
      </c>
      <c r="E21" s="39">
        <v>0</v>
      </c>
      <c r="F21" s="39">
        <v>0</v>
      </c>
      <c r="G21" s="89">
        <f t="shared" si="0"/>
        <v>0</v>
      </c>
      <c r="H21" s="92">
        <v>0</v>
      </c>
      <c r="I21" s="92">
        <v>0</v>
      </c>
    </row>
    <row r="22" spans="1:9" ht="38.25" customHeight="1" thickBot="1">
      <c r="A22" s="14" t="s">
        <v>124</v>
      </c>
      <c r="B22" s="41" t="s">
        <v>73</v>
      </c>
      <c r="C22" s="62" t="s">
        <v>21</v>
      </c>
      <c r="D22" s="39">
        <v>0</v>
      </c>
      <c r="E22" s="39">
        <v>0</v>
      </c>
      <c r="F22" s="39">
        <v>0</v>
      </c>
      <c r="G22" s="89">
        <f t="shared" si="0"/>
        <v>0</v>
      </c>
      <c r="H22" s="92">
        <v>0</v>
      </c>
      <c r="I22" s="92">
        <v>0</v>
      </c>
    </row>
    <row r="23" spans="1:9" ht="27" thickBot="1">
      <c r="A23" s="14" t="s">
        <v>125</v>
      </c>
      <c r="B23" s="41" t="s">
        <v>38</v>
      </c>
      <c r="C23" s="62" t="s">
        <v>21</v>
      </c>
      <c r="D23" s="39">
        <v>0</v>
      </c>
      <c r="E23" s="39">
        <v>0</v>
      </c>
      <c r="F23" s="39">
        <v>0</v>
      </c>
      <c r="G23" s="89">
        <f t="shared" si="0"/>
        <v>0</v>
      </c>
      <c r="H23" s="92">
        <v>0</v>
      </c>
      <c r="I23" s="96">
        <v>0</v>
      </c>
    </row>
    <row r="24" spans="1:9" ht="36.75" customHeight="1" thickBot="1">
      <c r="A24" s="6">
        <v>2</v>
      </c>
      <c r="B24" s="41" t="s">
        <v>37</v>
      </c>
      <c r="C24" s="62" t="s">
        <v>21</v>
      </c>
      <c r="D24" s="39">
        <v>0</v>
      </c>
      <c r="E24" s="39">
        <v>0</v>
      </c>
      <c r="F24" s="39">
        <v>0</v>
      </c>
      <c r="G24" s="89">
        <f t="shared" si="0"/>
        <v>1.01</v>
      </c>
      <c r="H24" s="92">
        <f>ROUND(H25+H26+H27,2)</f>
        <v>1.01</v>
      </c>
      <c r="I24" s="92">
        <f>ROUND(I25+I26+I27,2)</f>
        <v>0</v>
      </c>
    </row>
    <row r="25" spans="1:9" ht="25.5" customHeight="1" thickBot="1">
      <c r="A25" s="6">
        <v>2.1</v>
      </c>
      <c r="B25" s="41" t="s">
        <v>35</v>
      </c>
      <c r="C25" s="62" t="s">
        <v>21</v>
      </c>
      <c r="D25" s="39">
        <v>0</v>
      </c>
      <c r="E25" s="39">
        <v>0</v>
      </c>
      <c r="F25" s="39">
        <v>0</v>
      </c>
      <c r="G25" s="89">
        <f t="shared" si="0"/>
        <v>0.69</v>
      </c>
      <c r="H25" s="93">
        <f>ROUND('[1]Витрати 20 -21'!$BC$23*'[1]Витрати 20 -21'!$BL$29%,2)</f>
        <v>0.69</v>
      </c>
      <c r="I25" s="93">
        <f>ROUND('[1]Витрати 20 -21'!$BD$23*'[1]Витрати 20 -21'!$BM$29%,2)</f>
        <v>0</v>
      </c>
    </row>
    <row r="26" spans="1:9" ht="44.25" customHeight="1" thickBot="1">
      <c r="A26" s="6">
        <v>2.2000000000000002</v>
      </c>
      <c r="B26" s="41" t="s">
        <v>73</v>
      </c>
      <c r="C26" s="62" t="s">
        <v>21</v>
      </c>
      <c r="D26" s="39">
        <v>0</v>
      </c>
      <c r="E26" s="39">
        <v>0</v>
      </c>
      <c r="F26" s="39">
        <v>0</v>
      </c>
      <c r="G26" s="89">
        <f t="shared" si="0"/>
        <v>0.15</v>
      </c>
      <c r="H26" s="92">
        <f>ROUND(H25*22%,2)</f>
        <v>0.15</v>
      </c>
      <c r="I26" s="92">
        <f>ROUND(I25*22%,2)</f>
        <v>0</v>
      </c>
    </row>
    <row r="27" spans="1:9" ht="29.25" customHeight="1" thickBot="1">
      <c r="A27" s="6">
        <v>2.2999999999999998</v>
      </c>
      <c r="B27" s="41" t="s">
        <v>38</v>
      </c>
      <c r="C27" s="62" t="s">
        <v>21</v>
      </c>
      <c r="D27" s="39">
        <v>0</v>
      </c>
      <c r="E27" s="39">
        <v>0</v>
      </c>
      <c r="F27" s="39">
        <v>0</v>
      </c>
      <c r="G27" s="89">
        <f t="shared" si="0"/>
        <v>0.17</v>
      </c>
      <c r="H27" s="93">
        <f>ROUND('[1]Витрати 20 -21'!$BI$23*'[1]Витрати 20 -21'!$BL$29%,2)</f>
        <v>0.17</v>
      </c>
      <c r="I27" s="97">
        <f>ROUND('[1]Витрати 20 -21'!$BJ$23*'[1]Витрати 20 -21'!$BM$29%,2)</f>
        <v>0</v>
      </c>
    </row>
    <row r="28" spans="1:9" ht="25.5" customHeight="1" thickBot="1">
      <c r="A28" s="6">
        <v>3</v>
      </c>
      <c r="B28" s="41" t="s">
        <v>39</v>
      </c>
      <c r="C28" s="62" t="s">
        <v>21</v>
      </c>
      <c r="D28" s="39">
        <v>0</v>
      </c>
      <c r="E28" s="39">
        <v>0</v>
      </c>
      <c r="F28" s="39">
        <v>0</v>
      </c>
      <c r="G28" s="89">
        <f t="shared" si="0"/>
        <v>15.35</v>
      </c>
      <c r="H28" s="92">
        <f>ROUND(H29+H30+H31,2)</f>
        <v>15.35</v>
      </c>
      <c r="I28" s="92">
        <f>ROUND(I29+I30+I31,2)</f>
        <v>0</v>
      </c>
    </row>
    <row r="29" spans="1:9" ht="27" thickBot="1">
      <c r="A29" s="6">
        <v>3.1</v>
      </c>
      <c r="B29" s="41" t="s">
        <v>35</v>
      </c>
      <c r="C29" s="62" t="s">
        <v>21</v>
      </c>
      <c r="D29" s="39">
        <v>0</v>
      </c>
      <c r="E29" s="39">
        <v>0</v>
      </c>
      <c r="F29" s="39">
        <v>0</v>
      </c>
      <c r="G29" s="89">
        <f t="shared" si="0"/>
        <v>12.58</v>
      </c>
      <c r="H29" s="93">
        <f>ROUND('[1]Витрати 20 -21'!$BO$23,2)</f>
        <v>12.58</v>
      </c>
      <c r="I29" s="93">
        <f>ROUND('[1]Витрати 20 -21'!$BP$23,2)</f>
        <v>0</v>
      </c>
    </row>
    <row r="30" spans="1:9" ht="27" thickBot="1">
      <c r="A30" s="6">
        <v>3.2</v>
      </c>
      <c r="B30" s="41" t="s">
        <v>73</v>
      </c>
      <c r="C30" s="62" t="s">
        <v>21</v>
      </c>
      <c r="D30" s="39">
        <v>0</v>
      </c>
      <c r="E30" s="39">
        <v>0</v>
      </c>
      <c r="F30" s="39">
        <v>0</v>
      </c>
      <c r="G30" s="89">
        <f t="shared" si="0"/>
        <v>2.77</v>
      </c>
      <c r="H30" s="92">
        <f>ROUND(H29*22%,2)</f>
        <v>2.77</v>
      </c>
      <c r="I30" s="92">
        <f>ROUND(I29*22%,2)</f>
        <v>0</v>
      </c>
    </row>
    <row r="31" spans="1:9" ht="27" thickBot="1">
      <c r="A31" s="6">
        <v>3.3</v>
      </c>
      <c r="B31" s="41" t="s">
        <v>74</v>
      </c>
      <c r="C31" s="62" t="s">
        <v>21</v>
      </c>
      <c r="D31" s="39">
        <v>0</v>
      </c>
      <c r="E31" s="39">
        <v>0</v>
      </c>
      <c r="F31" s="39">
        <v>0</v>
      </c>
      <c r="G31" s="89">
        <f t="shared" si="0"/>
        <v>0</v>
      </c>
      <c r="H31" s="93">
        <f>ROUND('[1]Витрати 20 -21'!$BU$23,2)</f>
        <v>0</v>
      </c>
      <c r="I31" s="93">
        <f>ROUND('[1]Витрати 20 -21'!$BV$23,2)</f>
        <v>0</v>
      </c>
    </row>
    <row r="32" spans="1:9" ht="27" thickBot="1">
      <c r="A32" s="6">
        <v>4</v>
      </c>
      <c r="B32" s="41" t="s">
        <v>75</v>
      </c>
      <c r="C32" s="62" t="s">
        <v>21</v>
      </c>
      <c r="D32" s="39">
        <v>0</v>
      </c>
      <c r="E32" s="39">
        <v>0</v>
      </c>
      <c r="F32" s="39">
        <v>0</v>
      </c>
      <c r="G32" s="89">
        <f t="shared" si="0"/>
        <v>0</v>
      </c>
      <c r="H32" s="92">
        <v>0</v>
      </c>
      <c r="I32" s="92">
        <v>0</v>
      </c>
    </row>
    <row r="33" spans="1:9" ht="27" thickBot="1">
      <c r="A33" s="6">
        <v>5</v>
      </c>
      <c r="B33" s="41" t="s">
        <v>41</v>
      </c>
      <c r="C33" s="62" t="s">
        <v>21</v>
      </c>
      <c r="D33" s="39">
        <v>0</v>
      </c>
      <c r="E33" s="39">
        <v>0</v>
      </c>
      <c r="F33" s="39">
        <v>0</v>
      </c>
      <c r="G33" s="89">
        <f t="shared" si="0"/>
        <v>0</v>
      </c>
      <c r="H33" s="92">
        <v>0</v>
      </c>
      <c r="I33" s="92">
        <v>0</v>
      </c>
    </row>
    <row r="34" spans="1:9" ht="27" thickBot="1">
      <c r="A34" s="6">
        <v>6</v>
      </c>
      <c r="B34" s="41" t="s">
        <v>76</v>
      </c>
      <c r="C34" s="62" t="s">
        <v>21</v>
      </c>
      <c r="D34" s="39">
        <v>0</v>
      </c>
      <c r="E34" s="39">
        <v>0</v>
      </c>
      <c r="F34" s="39">
        <v>0</v>
      </c>
      <c r="G34" s="89">
        <f t="shared" si="0"/>
        <v>16.36</v>
      </c>
      <c r="H34" s="92">
        <f>ROUND(H13+H24+H28+H32+H33,2)</f>
        <v>16.36</v>
      </c>
      <c r="I34" s="92">
        <f>ROUND(I13+I24+I28+I32+I33,2)</f>
        <v>0</v>
      </c>
    </row>
    <row r="35" spans="1:9" ht="42.75" customHeight="1" thickBot="1">
      <c r="A35" s="6">
        <v>7</v>
      </c>
      <c r="B35" s="41" t="s">
        <v>43</v>
      </c>
      <c r="C35" s="62" t="s">
        <v>21</v>
      </c>
      <c r="D35" s="39">
        <v>0</v>
      </c>
      <c r="E35" s="39">
        <v>0</v>
      </c>
      <c r="F35" s="39">
        <v>0</v>
      </c>
      <c r="G35" s="89">
        <f t="shared" si="0"/>
        <v>0</v>
      </c>
      <c r="H35" s="92">
        <v>0</v>
      </c>
      <c r="I35" s="92">
        <v>0</v>
      </c>
    </row>
    <row r="36" spans="1:9" ht="39.75" customHeight="1" thickBot="1">
      <c r="A36" s="6">
        <v>8</v>
      </c>
      <c r="B36" s="41" t="s">
        <v>77</v>
      </c>
      <c r="C36" s="62" t="s">
        <v>21</v>
      </c>
      <c r="D36" s="39">
        <v>0</v>
      </c>
      <c r="E36" s="39">
        <v>0</v>
      </c>
      <c r="F36" s="39">
        <v>0</v>
      </c>
      <c r="G36" s="89">
        <f t="shared" si="0"/>
        <v>1.29</v>
      </c>
      <c r="H36" s="92">
        <f>ROUND(H37+H38+H39+H40+H41,2)</f>
        <v>1.29</v>
      </c>
      <c r="I36" s="92">
        <f>ROUND(I37+I38+I39+I40+I41,2)</f>
        <v>0</v>
      </c>
    </row>
    <row r="37" spans="1:9" ht="31.5" customHeight="1" thickBot="1">
      <c r="A37" s="6">
        <v>8.1</v>
      </c>
      <c r="B37" s="41" t="s">
        <v>45</v>
      </c>
      <c r="C37" s="62" t="s">
        <v>21</v>
      </c>
      <c r="D37" s="39">
        <v>0</v>
      </c>
      <c r="E37" s="39">
        <v>0</v>
      </c>
      <c r="F37" s="39">
        <v>0</v>
      </c>
      <c r="G37" s="89">
        <f t="shared" si="0"/>
        <v>0.23</v>
      </c>
      <c r="H37" s="95">
        <f>ROUND(18%*(H38+H39+H40+H41)/82%,2)</f>
        <v>0.23</v>
      </c>
      <c r="I37" s="95">
        <f>ROUND(18%*(I38+I39+I40+I41)/82%,2)</f>
        <v>0</v>
      </c>
    </row>
    <row r="38" spans="1:9" ht="31.5" customHeight="1" thickBot="1">
      <c r="A38" s="6">
        <v>8.1999999999999993</v>
      </c>
      <c r="B38" s="41" t="s">
        <v>47</v>
      </c>
      <c r="C38" s="62" t="s">
        <v>21</v>
      </c>
      <c r="D38" s="39">
        <v>0</v>
      </c>
      <c r="E38" s="39">
        <v>0</v>
      </c>
      <c r="F38" s="39">
        <v>0</v>
      </c>
      <c r="G38" s="89">
        <f t="shared" si="0"/>
        <v>0</v>
      </c>
      <c r="H38" s="94">
        <v>0</v>
      </c>
      <c r="I38" s="96">
        <v>0</v>
      </c>
    </row>
    <row r="39" spans="1:9" ht="33" customHeight="1" thickBot="1">
      <c r="A39" s="6">
        <v>8.3000000000000007</v>
      </c>
      <c r="B39" s="41" t="s">
        <v>48</v>
      </c>
      <c r="C39" s="62" t="s">
        <v>21</v>
      </c>
      <c r="D39" s="39">
        <v>0</v>
      </c>
      <c r="E39" s="39">
        <v>0</v>
      </c>
      <c r="F39" s="39">
        <v>0</v>
      </c>
      <c r="G39" s="89">
        <f t="shared" si="0"/>
        <v>0.41</v>
      </c>
      <c r="H39" s="93">
        <f>ROUND('[1]Витрати 20 -21'!$CJ$23*'[1]Витрати 20 -21'!$BL$29%,2)</f>
        <v>0.41</v>
      </c>
      <c r="I39" s="93">
        <f>ROUND('[1]Витрати 20 -21'!$CK$23*'[1]Витрати 20 -21'!$BM$29%,2)</f>
        <v>0</v>
      </c>
    </row>
    <row r="40" spans="1:9" ht="44.25" customHeight="1" thickBot="1">
      <c r="A40" s="6">
        <v>8.4</v>
      </c>
      <c r="B40" s="41" t="s">
        <v>78</v>
      </c>
      <c r="C40" s="62" t="s">
        <v>21</v>
      </c>
      <c r="D40" s="39">
        <v>0</v>
      </c>
      <c r="E40" s="39">
        <v>0</v>
      </c>
      <c r="F40" s="39">
        <v>0</v>
      </c>
      <c r="G40" s="89">
        <f t="shared" si="0"/>
        <v>0</v>
      </c>
      <c r="H40" s="93">
        <f>ROUND('[1]Витрати 20 -21'!$CG$23*'[1]Витрати 20 -21'!$BL$29%,2)</f>
        <v>0</v>
      </c>
      <c r="I40" s="93">
        <f>ROUND('[1]Витрати 20 -21'!$CH$23*'[1]Витрати 20 -21'!$BM$29%,2)</f>
        <v>0</v>
      </c>
    </row>
    <row r="41" spans="1:9" ht="46.5" customHeight="1" thickBot="1">
      <c r="A41" s="6">
        <v>8.5</v>
      </c>
      <c r="B41" s="41" t="s">
        <v>150</v>
      </c>
      <c r="C41" s="62" t="s">
        <v>21</v>
      </c>
      <c r="D41" s="39">
        <v>0</v>
      </c>
      <c r="E41" s="39">
        <v>0</v>
      </c>
      <c r="F41" s="39">
        <v>0</v>
      </c>
      <c r="G41" s="89">
        <f t="shared" si="0"/>
        <v>0.65</v>
      </c>
      <c r="H41" s="92">
        <f>ROUND(H34*4%,2)</f>
        <v>0.65</v>
      </c>
      <c r="I41" s="92">
        <f>ROUND(I34*4%,2)</f>
        <v>0</v>
      </c>
    </row>
    <row r="42" spans="1:9" ht="69" customHeight="1" thickBot="1">
      <c r="A42" s="6">
        <v>9</v>
      </c>
      <c r="B42" s="41" t="s">
        <v>79</v>
      </c>
      <c r="C42" s="62" t="s">
        <v>21</v>
      </c>
      <c r="D42" s="39">
        <v>0</v>
      </c>
      <c r="E42" s="39">
        <v>0</v>
      </c>
      <c r="F42" s="39">
        <v>0</v>
      </c>
      <c r="G42" s="89">
        <f t="shared" si="0"/>
        <v>17.649999999999999</v>
      </c>
      <c r="H42" s="92">
        <f>ROUND(H34+H36,2)</f>
        <v>17.649999999999999</v>
      </c>
      <c r="I42" s="92">
        <f>ROUND(I34+I36,2)</f>
        <v>0</v>
      </c>
    </row>
    <row r="43" spans="1:9" ht="69" customHeight="1" thickBot="1">
      <c r="A43" s="6">
        <v>10</v>
      </c>
      <c r="B43" s="41" t="s">
        <v>80</v>
      </c>
      <c r="C43" s="62" t="s">
        <v>53</v>
      </c>
      <c r="D43" s="39">
        <v>0</v>
      </c>
      <c r="E43" s="39">
        <v>0</v>
      </c>
      <c r="F43" s="39">
        <v>0</v>
      </c>
      <c r="G43" s="89">
        <f>G42/G44*1000</f>
        <v>54.394891502994028</v>
      </c>
      <c r="H43" s="92">
        <f>ROUND(H42/H44*1000,2)</f>
        <v>54.39</v>
      </c>
      <c r="I43" s="92" t="e">
        <f>ROUND(I42/I44*1000,2)</f>
        <v>#DIV/0!</v>
      </c>
    </row>
    <row r="44" spans="1:9" ht="63" customHeight="1" thickBot="1">
      <c r="A44" s="6">
        <v>11</v>
      </c>
      <c r="B44" s="41" t="s">
        <v>81</v>
      </c>
      <c r="C44" s="62" t="s">
        <v>57</v>
      </c>
      <c r="D44" s="39">
        <v>0</v>
      </c>
      <c r="E44" s="39">
        <v>0</v>
      </c>
      <c r="F44" s="39">
        <v>0</v>
      </c>
      <c r="G44" s="102">
        <f>H44+I44</f>
        <v>324.47899999999998</v>
      </c>
      <c r="H44" s="101">
        <f>ROUND('Додаток 1'!K67,3)</f>
        <v>324.47899999999998</v>
      </c>
      <c r="I44" s="101">
        <f>ROUND('Додаток 1'!AA67,3)</f>
        <v>0</v>
      </c>
    </row>
    <row r="45" spans="1:9" ht="31.5" customHeight="1" thickBot="1">
      <c r="A45" s="6">
        <v>11.1</v>
      </c>
      <c r="B45" s="41" t="s">
        <v>82</v>
      </c>
      <c r="C45" s="62" t="s">
        <v>57</v>
      </c>
      <c r="D45" s="39">
        <v>0</v>
      </c>
      <c r="E45" s="39">
        <v>0</v>
      </c>
      <c r="F45" s="39">
        <v>0</v>
      </c>
      <c r="G45" s="91">
        <f t="shared" ref="G45:G48" si="1">H45+I45</f>
        <v>324.48</v>
      </c>
      <c r="H45" s="92">
        <f>ROUND(H44,2)</f>
        <v>324.48</v>
      </c>
      <c r="I45" s="92">
        <v>0</v>
      </c>
    </row>
    <row r="46" spans="1:9" ht="31.5" customHeight="1" thickBot="1">
      <c r="A46" s="6">
        <v>11.2</v>
      </c>
      <c r="B46" s="41" t="s">
        <v>83</v>
      </c>
      <c r="C46" s="62" t="s">
        <v>57</v>
      </c>
      <c r="D46" s="39">
        <v>0</v>
      </c>
      <c r="E46" s="39">
        <v>0</v>
      </c>
      <c r="F46" s="39">
        <v>0</v>
      </c>
      <c r="G46" s="91">
        <f t="shared" si="1"/>
        <v>0</v>
      </c>
      <c r="H46" s="92">
        <v>0</v>
      </c>
      <c r="I46" s="92">
        <v>0</v>
      </c>
    </row>
    <row r="47" spans="1:9" ht="42.75" customHeight="1" thickBot="1">
      <c r="A47" s="6">
        <v>11.3</v>
      </c>
      <c r="B47" s="41" t="s">
        <v>84</v>
      </c>
      <c r="C47" s="62" t="s">
        <v>57</v>
      </c>
      <c r="D47" s="39">
        <v>0</v>
      </c>
      <c r="E47" s="39">
        <v>0</v>
      </c>
      <c r="F47" s="39">
        <v>0</v>
      </c>
      <c r="G47" s="91">
        <f t="shared" si="1"/>
        <v>0</v>
      </c>
      <c r="H47" s="92">
        <v>0</v>
      </c>
      <c r="I47" s="92">
        <v>0</v>
      </c>
    </row>
    <row r="48" spans="1:9" ht="30" customHeight="1" thickBot="1">
      <c r="A48" s="6">
        <v>11.4</v>
      </c>
      <c r="B48" s="41" t="s">
        <v>15</v>
      </c>
      <c r="C48" s="62" t="s">
        <v>57</v>
      </c>
      <c r="D48" s="39">
        <v>0</v>
      </c>
      <c r="E48" s="39">
        <v>0</v>
      </c>
      <c r="F48" s="39">
        <v>0</v>
      </c>
      <c r="G48" s="102">
        <f t="shared" si="1"/>
        <v>0</v>
      </c>
      <c r="H48" s="92">
        <v>0</v>
      </c>
      <c r="I48" s="100">
        <f>I44</f>
        <v>0</v>
      </c>
    </row>
    <row r="49" spans="1:7">
      <c r="A49" s="11" t="s">
        <v>85</v>
      </c>
    </row>
    <row r="50" spans="1:7">
      <c r="A50" s="11" t="s">
        <v>86</v>
      </c>
    </row>
    <row r="51" spans="1:7" ht="32.25" customHeight="1">
      <c r="A51" s="15"/>
      <c r="B51" s="23"/>
      <c r="C51" s="23"/>
      <c r="D51" s="23"/>
      <c r="E51" s="23"/>
      <c r="F51" s="23"/>
      <c r="G51" s="23"/>
    </row>
    <row r="52" spans="1:7" ht="17.25" customHeight="1">
      <c r="A52" s="15"/>
      <c r="B52" s="23" t="s">
        <v>151</v>
      </c>
      <c r="C52" s="23"/>
      <c r="D52" s="23"/>
      <c r="E52" s="23"/>
      <c r="F52" s="194" t="s">
        <v>152</v>
      </c>
      <c r="G52" s="194"/>
    </row>
    <row r="53" spans="1:7" ht="25.5" customHeight="1">
      <c r="A53" s="146" t="s">
        <v>64</v>
      </c>
      <c r="B53" s="146"/>
      <c r="C53" s="19"/>
      <c r="D53" s="31" t="s">
        <v>65</v>
      </c>
      <c r="E53" s="19"/>
      <c r="F53" s="146" t="s">
        <v>66</v>
      </c>
      <c r="G53" s="146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zoomScale="60" workbookViewId="0">
      <selection activeCell="A7" sqref="A7:K7"/>
    </sheetView>
  </sheetViews>
  <sheetFormatPr defaultRowHeight="15"/>
  <cols>
    <col min="1" max="1" width="4" style="9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103" t="s">
        <v>133</v>
      </c>
      <c r="G2" s="12"/>
      <c r="H2" s="16"/>
      <c r="I2" s="59" t="s">
        <v>134</v>
      </c>
      <c r="J2" s="59"/>
      <c r="K2" s="59"/>
    </row>
    <row r="3" spans="1:12" ht="21.75" customHeight="1">
      <c r="A3" s="104" t="s">
        <v>88</v>
      </c>
      <c r="B3" s="13"/>
      <c r="C3" s="13"/>
      <c r="D3" s="13"/>
      <c r="E3" s="13"/>
      <c r="F3" s="13"/>
      <c r="G3" s="13"/>
      <c r="H3" s="13"/>
      <c r="I3" s="60" t="s">
        <v>132</v>
      </c>
      <c r="J3" s="60"/>
      <c r="K3" s="60"/>
    </row>
    <row r="4" spans="1:12" ht="23.25" customHeight="1">
      <c r="A4" s="103" t="s">
        <v>135</v>
      </c>
      <c r="G4" s="12"/>
      <c r="H4" s="16"/>
      <c r="I4" s="59" t="s">
        <v>155</v>
      </c>
      <c r="J4" s="59"/>
      <c r="K4" s="59"/>
    </row>
    <row r="5" spans="1:12">
      <c r="A5" s="105"/>
    </row>
    <row r="6" spans="1:12" ht="25.5" customHeight="1">
      <c r="A6" s="202" t="s">
        <v>144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2" ht="25.5" customHeight="1">
      <c r="A7" s="202" t="s">
        <v>145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2" ht="24" thickBot="1">
      <c r="A8" s="106"/>
      <c r="B8" s="63"/>
      <c r="C8" s="63"/>
      <c r="D8" s="67" t="s">
        <v>149</v>
      </c>
      <c r="E8" s="67"/>
      <c r="F8" s="67"/>
      <c r="G8" s="67"/>
      <c r="H8" s="67"/>
      <c r="I8" s="63"/>
      <c r="J8" s="63"/>
      <c r="K8" s="64" t="s">
        <v>1</v>
      </c>
    </row>
    <row r="9" spans="1:12" ht="24.75" customHeight="1" thickBot="1">
      <c r="A9" s="107"/>
      <c r="B9" s="203" t="s">
        <v>69</v>
      </c>
      <c r="C9" s="203" t="s">
        <v>89</v>
      </c>
      <c r="D9" s="205" t="s">
        <v>5</v>
      </c>
      <c r="E9" s="206"/>
      <c r="F9" s="203" t="s">
        <v>6</v>
      </c>
      <c r="G9" s="209" t="s">
        <v>90</v>
      </c>
      <c r="H9" s="210"/>
      <c r="I9" s="210"/>
      <c r="J9" s="210"/>
      <c r="K9" s="211"/>
      <c r="L9" s="5"/>
    </row>
    <row r="10" spans="1:12" ht="58.5" customHeight="1" thickBot="1">
      <c r="A10" s="107"/>
      <c r="B10" s="204"/>
      <c r="C10" s="204"/>
      <c r="D10" s="207"/>
      <c r="E10" s="208"/>
      <c r="F10" s="204"/>
      <c r="G10" s="209" t="s">
        <v>82</v>
      </c>
      <c r="H10" s="211"/>
      <c r="I10" s="122" t="s">
        <v>83</v>
      </c>
      <c r="J10" s="122" t="s">
        <v>91</v>
      </c>
      <c r="K10" s="122" t="s">
        <v>15</v>
      </c>
      <c r="L10" s="5"/>
    </row>
    <row r="11" spans="1:12" ht="19.5" thickBot="1">
      <c r="A11" s="107"/>
      <c r="B11" s="17">
        <v>1</v>
      </c>
      <c r="C11" s="18">
        <v>2</v>
      </c>
      <c r="D11" s="212">
        <v>3</v>
      </c>
      <c r="E11" s="213"/>
      <c r="F11" s="18">
        <v>4</v>
      </c>
      <c r="G11" s="212">
        <v>5</v>
      </c>
      <c r="H11" s="213"/>
      <c r="I11" s="18">
        <v>6</v>
      </c>
      <c r="J11" s="18">
        <v>7</v>
      </c>
      <c r="K11" s="18">
        <v>8</v>
      </c>
      <c r="L11" s="5"/>
    </row>
    <row r="12" spans="1:12" s="71" customFormat="1" ht="38.25" customHeight="1" thickBot="1">
      <c r="A12" s="107"/>
      <c r="B12" s="74">
        <v>1</v>
      </c>
      <c r="C12" s="75" t="s">
        <v>92</v>
      </c>
      <c r="D12" s="214" t="s">
        <v>53</v>
      </c>
      <c r="E12" s="215"/>
      <c r="F12" s="70">
        <f>ROUND('Додаток 1'!G59,2)</f>
        <v>1808.31</v>
      </c>
      <c r="G12" s="216">
        <f>ROUND('Додаток 1'!K59,2)</f>
        <v>1808.31</v>
      </c>
      <c r="H12" s="217"/>
      <c r="I12" s="70">
        <f t="shared" ref="I12:J12" si="0">I13+I14+I15</f>
        <v>0</v>
      </c>
      <c r="J12" s="70">
        <f t="shared" si="0"/>
        <v>0</v>
      </c>
      <c r="K12" s="70" t="e">
        <f>ROUND('Додаток 1'!AA59,2)</f>
        <v>#DIV/0!</v>
      </c>
      <c r="L12" s="76"/>
    </row>
    <row r="13" spans="1:12" ht="44.25" customHeight="1" thickBot="1">
      <c r="A13" s="107"/>
      <c r="B13" s="17">
        <v>1.1000000000000001</v>
      </c>
      <c r="C13" s="41" t="s">
        <v>93</v>
      </c>
      <c r="D13" s="218" t="s">
        <v>53</v>
      </c>
      <c r="E13" s="219"/>
      <c r="F13" s="53">
        <f>('Додаток 1'!G49)/F37*1000</f>
        <v>1675.9790310004657</v>
      </c>
      <c r="G13" s="220">
        <f>('Додаток 1'!K49)/G37*1000</f>
        <v>1675.9790310004657</v>
      </c>
      <c r="H13" s="221"/>
      <c r="I13" s="53">
        <v>0</v>
      </c>
      <c r="J13" s="53">
        <v>0</v>
      </c>
      <c r="K13" s="55" t="e">
        <f>('Додаток 1'!AA49)/K37*1000</f>
        <v>#DIV/0!</v>
      </c>
      <c r="L13" s="5"/>
    </row>
    <row r="14" spans="1:12" ht="39" customHeight="1" thickBot="1">
      <c r="A14" s="107"/>
      <c r="B14" s="17">
        <v>1.2</v>
      </c>
      <c r="C14" s="41" t="s">
        <v>94</v>
      </c>
      <c r="D14" s="218" t="s">
        <v>21</v>
      </c>
      <c r="E14" s="219"/>
      <c r="F14" s="39">
        <v>0</v>
      </c>
      <c r="G14" s="222">
        <v>0</v>
      </c>
      <c r="H14" s="223"/>
      <c r="I14" s="39">
        <v>0</v>
      </c>
      <c r="J14" s="39">
        <v>0</v>
      </c>
      <c r="K14" s="39">
        <v>0</v>
      </c>
      <c r="L14" s="5"/>
    </row>
    <row r="15" spans="1:12" ht="26.25" customHeight="1" thickBot="1">
      <c r="A15" s="107"/>
      <c r="B15" s="17">
        <v>1.3</v>
      </c>
      <c r="C15" s="41" t="s">
        <v>95</v>
      </c>
      <c r="D15" s="218" t="s">
        <v>53</v>
      </c>
      <c r="E15" s="219"/>
      <c r="F15" s="53">
        <f>F12-F13</f>
        <v>132.33096899953421</v>
      </c>
      <c r="G15" s="224">
        <f>G12-G13</f>
        <v>132.33096899953421</v>
      </c>
      <c r="H15" s="225"/>
      <c r="I15" s="53">
        <v>0</v>
      </c>
      <c r="J15" s="53">
        <v>0</v>
      </c>
      <c r="K15" s="53" t="e">
        <f>K12-K13</f>
        <v>#DIV/0!</v>
      </c>
      <c r="L15" s="81"/>
    </row>
    <row r="16" spans="1:12" s="71" customFormat="1" ht="47.25" customHeight="1" thickBot="1">
      <c r="A16" s="107"/>
      <c r="B16" s="74">
        <v>2</v>
      </c>
      <c r="C16" s="75" t="s">
        <v>96</v>
      </c>
      <c r="D16" s="214" t="s">
        <v>53</v>
      </c>
      <c r="E16" s="215"/>
      <c r="F16" s="70">
        <f>F17+F18+F19</f>
        <v>0</v>
      </c>
      <c r="G16" s="216">
        <f t="shared" ref="G16:K16" si="1">G17+G18+G19</f>
        <v>0</v>
      </c>
      <c r="H16" s="217"/>
      <c r="I16" s="70">
        <f t="shared" si="1"/>
        <v>0</v>
      </c>
      <c r="J16" s="70">
        <f t="shared" si="1"/>
        <v>0</v>
      </c>
      <c r="K16" s="70">
        <f t="shared" si="1"/>
        <v>0</v>
      </c>
      <c r="L16" s="76"/>
    </row>
    <row r="17" spans="1:12" ht="50.25" customHeight="1" thickBot="1">
      <c r="A17" s="107"/>
      <c r="B17" s="17">
        <v>2.1</v>
      </c>
      <c r="C17" s="41" t="s">
        <v>97</v>
      </c>
      <c r="D17" s="218" t="s">
        <v>53</v>
      </c>
      <c r="E17" s="219"/>
      <c r="F17" s="39">
        <f>G17+I17+J17+K17</f>
        <v>0</v>
      </c>
      <c r="G17" s="222">
        <v>0</v>
      </c>
      <c r="H17" s="223"/>
      <c r="I17" s="39">
        <v>0</v>
      </c>
      <c r="J17" s="39">
        <v>0</v>
      </c>
      <c r="K17" s="39">
        <v>0</v>
      </c>
      <c r="L17" s="5"/>
    </row>
    <row r="18" spans="1:12" ht="34.5" customHeight="1" thickBot="1">
      <c r="A18" s="107"/>
      <c r="B18" s="17">
        <v>2.2000000000000002</v>
      </c>
      <c r="C18" s="41" t="s">
        <v>94</v>
      </c>
      <c r="D18" s="218" t="s">
        <v>21</v>
      </c>
      <c r="E18" s="219"/>
      <c r="F18" s="39">
        <f>G18+I18+J18+K18</f>
        <v>0</v>
      </c>
      <c r="G18" s="222">
        <v>0</v>
      </c>
      <c r="H18" s="223"/>
      <c r="I18" s="39">
        <v>0</v>
      </c>
      <c r="J18" s="39">
        <v>0</v>
      </c>
      <c r="K18" s="39">
        <v>0</v>
      </c>
      <c r="L18" s="5"/>
    </row>
    <row r="19" spans="1:12" ht="30.75" customHeight="1" thickBot="1">
      <c r="A19" s="107"/>
      <c r="B19" s="17">
        <v>2.2999999999999998</v>
      </c>
      <c r="C19" s="41" t="s">
        <v>95</v>
      </c>
      <c r="D19" s="218" t="s">
        <v>53</v>
      </c>
      <c r="E19" s="219"/>
      <c r="F19" s="39">
        <f>G19+I19+J19+K19</f>
        <v>0</v>
      </c>
      <c r="G19" s="222">
        <v>0</v>
      </c>
      <c r="H19" s="223"/>
      <c r="I19" s="39">
        <v>0</v>
      </c>
      <c r="J19" s="39">
        <v>0</v>
      </c>
      <c r="K19" s="39">
        <v>0</v>
      </c>
      <c r="L19" s="5"/>
    </row>
    <row r="20" spans="1:12" ht="54.75" customHeight="1" thickBot="1">
      <c r="A20" s="107"/>
      <c r="B20" s="74">
        <v>3</v>
      </c>
      <c r="C20" s="75" t="s">
        <v>98</v>
      </c>
      <c r="D20" s="214" t="s">
        <v>53</v>
      </c>
      <c r="E20" s="215"/>
      <c r="F20" s="70">
        <f>ROUND('Додаток 3'!G43,2)</f>
        <v>54.39</v>
      </c>
      <c r="G20" s="216">
        <f>ROUND('Додаток 3'!H43,2)</f>
        <v>54.39</v>
      </c>
      <c r="H20" s="217"/>
      <c r="I20" s="70">
        <f t="shared" ref="I20:J20" si="2">I21+I22+I23</f>
        <v>0</v>
      </c>
      <c r="J20" s="70">
        <f t="shared" si="2"/>
        <v>0</v>
      </c>
      <c r="K20" s="70" t="e">
        <f>ROUND('Додаток 3'!I43,2)</f>
        <v>#DIV/0!</v>
      </c>
      <c r="L20" s="5"/>
    </row>
    <row r="21" spans="1:12" ht="45" customHeight="1" thickBot="1">
      <c r="A21" s="107"/>
      <c r="B21" s="17">
        <v>3.1</v>
      </c>
      <c r="C21" s="41" t="s">
        <v>99</v>
      </c>
      <c r="D21" s="218" t="s">
        <v>53</v>
      </c>
      <c r="E21" s="219"/>
      <c r="F21" s="53">
        <f>('Додаток 3'!G34)/F37*1000</f>
        <v>50.419287534786534</v>
      </c>
      <c r="G21" s="220">
        <f>('Додаток 3'!H34)/G37*1000</f>
        <v>50.419287534786534</v>
      </c>
      <c r="H21" s="221"/>
      <c r="I21" s="53">
        <v>0</v>
      </c>
      <c r="J21" s="53">
        <v>0</v>
      </c>
      <c r="K21" s="53" t="e">
        <f>('Додаток 3'!I34)/K37*1000</f>
        <v>#DIV/0!</v>
      </c>
      <c r="L21" s="5"/>
    </row>
    <row r="22" spans="1:12" ht="33" customHeight="1" thickBot="1">
      <c r="A22" s="107"/>
      <c r="B22" s="17">
        <v>3.2</v>
      </c>
      <c r="C22" s="41" t="s">
        <v>94</v>
      </c>
      <c r="D22" s="218" t="s">
        <v>21</v>
      </c>
      <c r="E22" s="219"/>
      <c r="F22" s="39">
        <f t="shared" ref="F22:F26" si="3">G22+I22+J22+K22</f>
        <v>0</v>
      </c>
      <c r="G22" s="222">
        <v>0</v>
      </c>
      <c r="H22" s="223"/>
      <c r="I22" s="39">
        <v>0</v>
      </c>
      <c r="J22" s="39">
        <v>0</v>
      </c>
      <c r="K22" s="39">
        <v>0</v>
      </c>
      <c r="L22" s="5"/>
    </row>
    <row r="23" spans="1:12" ht="27.75" customHeight="1" thickBot="1">
      <c r="A23" s="107"/>
      <c r="B23" s="17">
        <v>3.3</v>
      </c>
      <c r="C23" s="41" t="s">
        <v>95</v>
      </c>
      <c r="D23" s="218" t="s">
        <v>53</v>
      </c>
      <c r="E23" s="219"/>
      <c r="F23" s="53">
        <f>F20-F21</f>
        <v>3.9707124652134667</v>
      </c>
      <c r="G23" s="224">
        <f>G20-G21</f>
        <v>3.9707124652134667</v>
      </c>
      <c r="H23" s="225"/>
      <c r="I23" s="53">
        <v>0</v>
      </c>
      <c r="J23" s="53">
        <v>0</v>
      </c>
      <c r="K23" s="53" t="e">
        <f>K20-K21</f>
        <v>#DIV/0!</v>
      </c>
      <c r="L23" s="5"/>
    </row>
    <row r="24" spans="1:12" s="71" customFormat="1" ht="40.5" customHeight="1" thickBot="1">
      <c r="A24" s="107"/>
      <c r="B24" s="74">
        <v>4</v>
      </c>
      <c r="C24" s="75" t="s">
        <v>100</v>
      </c>
      <c r="D24" s="214" t="s">
        <v>53</v>
      </c>
      <c r="E24" s="215"/>
      <c r="F24" s="70">
        <f>F12+F16+F20</f>
        <v>1862.7</v>
      </c>
      <c r="G24" s="216">
        <f>G12+G16+G20</f>
        <v>1862.7</v>
      </c>
      <c r="H24" s="217"/>
      <c r="I24" s="70">
        <f t="shared" ref="I24:J24" si="4">I12+I20</f>
        <v>0</v>
      </c>
      <c r="J24" s="70">
        <f t="shared" si="4"/>
        <v>0</v>
      </c>
      <c r="K24" s="70" t="e">
        <f>K12+K16+K20</f>
        <v>#DIV/0!</v>
      </c>
      <c r="L24" s="82"/>
    </row>
    <row r="25" spans="1:12" ht="39" customHeight="1" thickBot="1">
      <c r="A25" s="107"/>
      <c r="B25" s="17">
        <v>4.0999999999999996</v>
      </c>
      <c r="C25" s="41" t="s">
        <v>101</v>
      </c>
      <c r="D25" s="218" t="s">
        <v>53</v>
      </c>
      <c r="E25" s="219"/>
      <c r="F25" s="39">
        <f>F13+F17+F21</f>
        <v>1726.3983185352522</v>
      </c>
      <c r="G25" s="226">
        <f>G13+G17+G21</f>
        <v>1726.3983185352522</v>
      </c>
      <c r="H25" s="227"/>
      <c r="I25" s="39">
        <f t="shared" ref="I25:K25" si="5">I13+I17+I21</f>
        <v>0</v>
      </c>
      <c r="J25" s="39">
        <f t="shared" si="5"/>
        <v>0</v>
      </c>
      <c r="K25" s="39" t="e">
        <f t="shared" si="5"/>
        <v>#DIV/0!</v>
      </c>
      <c r="L25" s="81"/>
    </row>
    <row r="26" spans="1:12" ht="40.5" customHeight="1" thickBot="1">
      <c r="A26" s="107"/>
      <c r="B26" s="17">
        <v>4.2</v>
      </c>
      <c r="C26" s="41" t="s">
        <v>94</v>
      </c>
      <c r="D26" s="218" t="s">
        <v>21</v>
      </c>
      <c r="E26" s="219"/>
      <c r="F26" s="39">
        <f t="shared" si="3"/>
        <v>0</v>
      </c>
      <c r="G26" s="222">
        <f>G14+G18+G22</f>
        <v>0</v>
      </c>
      <c r="H26" s="223"/>
      <c r="I26" s="39">
        <v>0</v>
      </c>
      <c r="J26" s="39">
        <v>0</v>
      </c>
      <c r="K26" s="39">
        <v>0</v>
      </c>
      <c r="L26" s="5"/>
    </row>
    <row r="27" spans="1:12" ht="27.75" customHeight="1" thickBot="1">
      <c r="A27" s="107"/>
      <c r="B27" s="17">
        <v>4.3</v>
      </c>
      <c r="C27" s="41" t="s">
        <v>95</v>
      </c>
      <c r="D27" s="218" t="s">
        <v>53</v>
      </c>
      <c r="E27" s="219"/>
      <c r="F27" s="39">
        <f>F15+F19+F23</f>
        <v>136.30168146474767</v>
      </c>
      <c r="G27" s="226">
        <f>G15+G19+G23</f>
        <v>136.30168146474767</v>
      </c>
      <c r="H27" s="227"/>
      <c r="I27" s="39">
        <v>0</v>
      </c>
      <c r="J27" s="39">
        <f t="shared" ref="J27" si="6">J24-J25-J26</f>
        <v>0</v>
      </c>
      <c r="K27" s="39" t="e">
        <f>K15+K19+K23</f>
        <v>#DIV/0!</v>
      </c>
      <c r="L27" s="5"/>
    </row>
    <row r="28" spans="1:12" ht="83.25" customHeight="1" thickBot="1">
      <c r="A28" s="107"/>
      <c r="B28" s="17">
        <v>5</v>
      </c>
      <c r="C28" s="41" t="s">
        <v>102</v>
      </c>
      <c r="D28" s="218" t="s">
        <v>21</v>
      </c>
      <c r="E28" s="219"/>
      <c r="F28" s="39">
        <f>F29+F30+F31</f>
        <v>604.41</v>
      </c>
      <c r="G28" s="228">
        <f>G29+G30+G31</f>
        <v>604.41</v>
      </c>
      <c r="H28" s="229"/>
      <c r="I28" s="83">
        <f t="shared" ref="I28:J29" si="7">I29+I30+I31</f>
        <v>0</v>
      </c>
      <c r="J28" s="83">
        <f t="shared" si="7"/>
        <v>0</v>
      </c>
      <c r="K28" s="83">
        <f>K29+K30+K31</f>
        <v>0</v>
      </c>
      <c r="L28" s="5"/>
    </row>
    <row r="29" spans="1:12" ht="60.75" customHeight="1" thickBot="1">
      <c r="A29" s="107"/>
      <c r="B29" s="17">
        <v>5.0999999999999996</v>
      </c>
      <c r="C29" s="41" t="s">
        <v>103</v>
      </c>
      <c r="D29" s="218" t="s">
        <v>21</v>
      </c>
      <c r="E29" s="219"/>
      <c r="F29" s="83">
        <f>G29+K29</f>
        <v>560.17999999999995</v>
      </c>
      <c r="G29" s="230">
        <f>ROUND('Додаток 1'!K49+'Додаток 3'!H34,2)</f>
        <v>560.17999999999995</v>
      </c>
      <c r="H29" s="231"/>
      <c r="I29" s="83">
        <f t="shared" si="7"/>
        <v>0</v>
      </c>
      <c r="J29" s="83">
        <f t="shared" si="7"/>
        <v>0</v>
      </c>
      <c r="K29" s="77">
        <f>ROUND('Додаток 1'!AA49+'Додаток 3'!I34,2)</f>
        <v>0</v>
      </c>
      <c r="L29" s="5"/>
    </row>
    <row r="30" spans="1:12" ht="24.75" customHeight="1" thickBot="1">
      <c r="A30" s="107"/>
      <c r="B30" s="17">
        <v>5.2</v>
      </c>
      <c r="C30" s="41" t="s">
        <v>94</v>
      </c>
      <c r="D30" s="218" t="s">
        <v>21</v>
      </c>
      <c r="E30" s="219"/>
      <c r="F30" s="83">
        <v>0</v>
      </c>
      <c r="G30" s="232">
        <v>0</v>
      </c>
      <c r="H30" s="233"/>
      <c r="I30" s="83">
        <v>0</v>
      </c>
      <c r="J30" s="83">
        <v>0</v>
      </c>
      <c r="K30" s="83">
        <v>0</v>
      </c>
      <c r="L30" s="5"/>
    </row>
    <row r="31" spans="1:12" ht="70.5" customHeight="1" thickBot="1">
      <c r="A31" s="107"/>
      <c r="B31" s="17">
        <v>5.3</v>
      </c>
      <c r="C31" s="41" t="s">
        <v>104</v>
      </c>
      <c r="D31" s="218" t="s">
        <v>21</v>
      </c>
      <c r="E31" s="219"/>
      <c r="F31" s="83">
        <f>G31+K31</f>
        <v>44.23</v>
      </c>
      <c r="G31" s="230">
        <f>ROUND('Додаток 1'!K51+'Додаток 3'!H36,2)</f>
        <v>44.23</v>
      </c>
      <c r="H31" s="231"/>
      <c r="I31" s="83">
        <v>0</v>
      </c>
      <c r="J31" s="83">
        <v>0</v>
      </c>
      <c r="K31" s="77">
        <f>ROUND('Додаток 1'!AA51+'Додаток 3'!I36,2)</f>
        <v>0</v>
      </c>
      <c r="L31" s="5"/>
    </row>
    <row r="32" spans="1:12" ht="133.5" customHeight="1" thickBot="1">
      <c r="A32" s="107"/>
      <c r="B32" s="17">
        <v>6</v>
      </c>
      <c r="C32" s="41" t="s">
        <v>105</v>
      </c>
      <c r="D32" s="218" t="s">
        <v>21</v>
      </c>
      <c r="E32" s="219"/>
      <c r="F32" s="39">
        <f>F33+F34+F35</f>
        <v>604.41</v>
      </c>
      <c r="G32" s="226">
        <f t="shared" ref="G32:K32" si="8">G28</f>
        <v>604.41</v>
      </c>
      <c r="H32" s="227"/>
      <c r="I32" s="39">
        <v>0</v>
      </c>
      <c r="J32" s="39">
        <v>0</v>
      </c>
      <c r="K32" s="39">
        <f t="shared" si="8"/>
        <v>0</v>
      </c>
      <c r="L32" s="5"/>
    </row>
    <row r="33" spans="1:12" ht="77.25" customHeight="1" thickBot="1">
      <c r="A33" s="107"/>
      <c r="B33" s="17">
        <v>6.1</v>
      </c>
      <c r="C33" s="41" t="s">
        <v>103</v>
      </c>
      <c r="D33" s="218" t="s">
        <v>21</v>
      </c>
      <c r="E33" s="219"/>
      <c r="F33" s="39">
        <f>F29</f>
        <v>560.17999999999995</v>
      </c>
      <c r="G33" s="226">
        <f t="shared" ref="G33:K33" si="9">G29</f>
        <v>560.17999999999995</v>
      </c>
      <c r="H33" s="227"/>
      <c r="I33" s="39">
        <f t="shared" si="9"/>
        <v>0</v>
      </c>
      <c r="J33" s="39">
        <f t="shared" si="9"/>
        <v>0</v>
      </c>
      <c r="K33" s="39">
        <f t="shared" si="9"/>
        <v>0</v>
      </c>
      <c r="L33" s="5"/>
    </row>
    <row r="34" spans="1:12" ht="33" customHeight="1" thickBot="1">
      <c r="A34" s="107"/>
      <c r="B34" s="17">
        <v>6.2</v>
      </c>
      <c r="C34" s="41" t="s">
        <v>94</v>
      </c>
      <c r="D34" s="218" t="s">
        <v>21</v>
      </c>
      <c r="E34" s="219"/>
      <c r="F34" s="39">
        <v>0</v>
      </c>
      <c r="G34" s="222">
        <v>0</v>
      </c>
      <c r="H34" s="223"/>
      <c r="I34" s="39">
        <v>0</v>
      </c>
      <c r="J34" s="39">
        <v>0</v>
      </c>
      <c r="K34" s="39">
        <v>0</v>
      </c>
      <c r="L34" s="5"/>
    </row>
    <row r="35" spans="1:12" ht="69.75" customHeight="1" thickBot="1">
      <c r="A35" s="107"/>
      <c r="B35" s="17">
        <v>6.3</v>
      </c>
      <c r="C35" s="41" t="s">
        <v>104</v>
      </c>
      <c r="D35" s="218" t="s">
        <v>21</v>
      </c>
      <c r="E35" s="219"/>
      <c r="F35" s="39">
        <f>F31</f>
        <v>44.23</v>
      </c>
      <c r="G35" s="226">
        <f t="shared" ref="G35:K35" si="10">G32-G33-G34</f>
        <v>44.230000000000018</v>
      </c>
      <c r="H35" s="227"/>
      <c r="I35" s="39">
        <f t="shared" si="10"/>
        <v>0</v>
      </c>
      <c r="J35" s="39">
        <f t="shared" si="10"/>
        <v>0</v>
      </c>
      <c r="K35" s="39">
        <f t="shared" si="10"/>
        <v>0</v>
      </c>
      <c r="L35" s="5"/>
    </row>
    <row r="36" spans="1:12" ht="79.5" customHeight="1" thickBot="1">
      <c r="A36" s="107"/>
      <c r="B36" s="17">
        <v>7</v>
      </c>
      <c r="C36" s="41" t="s">
        <v>106</v>
      </c>
      <c r="D36" s="218" t="s">
        <v>57</v>
      </c>
      <c r="E36" s="219"/>
      <c r="F36" s="40">
        <f>F37+F38</f>
        <v>324.47899999999998</v>
      </c>
      <c r="G36" s="234">
        <f t="shared" ref="G36:K36" si="11">G37+G38</f>
        <v>324.47899999999998</v>
      </c>
      <c r="H36" s="235"/>
      <c r="I36" s="40">
        <f t="shared" si="11"/>
        <v>0</v>
      </c>
      <c r="J36" s="40">
        <f t="shared" si="11"/>
        <v>0</v>
      </c>
      <c r="K36" s="40">
        <f t="shared" si="11"/>
        <v>0</v>
      </c>
      <c r="L36" s="5"/>
    </row>
    <row r="37" spans="1:12" ht="52.5" customHeight="1" thickBot="1">
      <c r="A37" s="107"/>
      <c r="B37" s="17">
        <v>7.1</v>
      </c>
      <c r="C37" s="41" t="s">
        <v>107</v>
      </c>
      <c r="D37" s="218" t="s">
        <v>57</v>
      </c>
      <c r="E37" s="219"/>
      <c r="F37" s="40">
        <f>G37+K37</f>
        <v>324.47899999999998</v>
      </c>
      <c r="G37" s="236">
        <f>'Додаток 1'!K67</f>
        <v>324.47899999999998</v>
      </c>
      <c r="H37" s="237"/>
      <c r="I37" s="40">
        <v>0</v>
      </c>
      <c r="J37" s="40">
        <v>0</v>
      </c>
      <c r="K37" s="99">
        <f>'Додаток 1'!AA67</f>
        <v>0</v>
      </c>
      <c r="L37" s="5"/>
    </row>
    <row r="38" spans="1:12" ht="42.75" customHeight="1" thickBot="1">
      <c r="A38" s="107"/>
      <c r="B38" s="17">
        <v>7.2</v>
      </c>
      <c r="C38" s="41" t="s">
        <v>108</v>
      </c>
      <c r="D38" s="218" t="s">
        <v>57</v>
      </c>
      <c r="E38" s="219"/>
      <c r="F38" s="40">
        <v>0</v>
      </c>
      <c r="G38" s="238">
        <v>0</v>
      </c>
      <c r="H38" s="239"/>
      <c r="I38" s="40">
        <v>0</v>
      </c>
      <c r="J38" s="40">
        <v>0</v>
      </c>
      <c r="K38" s="40">
        <v>0</v>
      </c>
      <c r="L38" s="5"/>
    </row>
    <row r="39" spans="1:12" ht="35.25" customHeight="1" thickBot="1">
      <c r="A39" s="107"/>
      <c r="B39" s="17">
        <v>8</v>
      </c>
      <c r="C39" s="41" t="s">
        <v>109</v>
      </c>
      <c r="D39" s="240"/>
      <c r="E39" s="241"/>
      <c r="F39" s="86" t="s">
        <v>128</v>
      </c>
      <c r="G39" s="242" t="s">
        <v>128</v>
      </c>
      <c r="H39" s="243"/>
      <c r="I39" s="86" t="s">
        <v>128</v>
      </c>
      <c r="J39" s="86" t="s">
        <v>128</v>
      </c>
      <c r="K39" s="86" t="s">
        <v>128</v>
      </c>
      <c r="L39" s="5"/>
    </row>
    <row r="40" spans="1:12" ht="26.25" customHeight="1" thickBot="1">
      <c r="A40" s="107"/>
      <c r="B40" s="17">
        <v>8.1</v>
      </c>
      <c r="C40" s="41" t="s">
        <v>110</v>
      </c>
      <c r="D40" s="218" t="s">
        <v>111</v>
      </c>
      <c r="E40" s="219"/>
      <c r="F40" s="83">
        <f>F15/F13*100</f>
        <v>7.8957413280129174</v>
      </c>
      <c r="G40" s="228">
        <f t="shared" ref="G40:K40" si="12">G15/G13*100</f>
        <v>7.8957413280129174</v>
      </c>
      <c r="H40" s="229"/>
      <c r="I40" s="83">
        <v>0</v>
      </c>
      <c r="J40" s="83">
        <v>0</v>
      </c>
      <c r="K40" s="83" t="e">
        <f t="shared" si="12"/>
        <v>#DIV/0!</v>
      </c>
      <c r="L40" s="5"/>
    </row>
    <row r="41" spans="1:12" ht="33" customHeight="1" thickBot="1">
      <c r="A41" s="107"/>
      <c r="B41" s="17">
        <v>8.1999999999999993</v>
      </c>
      <c r="C41" s="41" t="s">
        <v>112</v>
      </c>
      <c r="D41" s="218" t="s">
        <v>111</v>
      </c>
      <c r="E41" s="219"/>
      <c r="F41" s="83">
        <v>0</v>
      </c>
      <c r="G41" s="228">
        <v>0</v>
      </c>
      <c r="H41" s="229"/>
      <c r="I41" s="83">
        <v>0</v>
      </c>
      <c r="J41" s="83">
        <v>0</v>
      </c>
      <c r="K41" s="83">
        <v>0</v>
      </c>
      <c r="L41" s="5"/>
    </row>
    <row r="42" spans="1:12" ht="36" customHeight="1" thickBot="1">
      <c r="A42" s="107"/>
      <c r="B42" s="17">
        <v>8.3000000000000007</v>
      </c>
      <c r="C42" s="41" t="s">
        <v>113</v>
      </c>
      <c r="D42" s="245" t="s">
        <v>111</v>
      </c>
      <c r="E42" s="159"/>
      <c r="F42" s="84">
        <f>F23/F21*100</f>
        <v>7.8753839242053818</v>
      </c>
      <c r="G42" s="246">
        <f t="shared" ref="G42:K42" si="13">G23/G21*100</f>
        <v>7.8753839242053818</v>
      </c>
      <c r="H42" s="247"/>
      <c r="I42" s="84">
        <v>0</v>
      </c>
      <c r="J42" s="84">
        <v>0</v>
      </c>
      <c r="K42" s="84" t="e">
        <f t="shared" si="13"/>
        <v>#DIV/0!</v>
      </c>
      <c r="L42" s="5"/>
    </row>
    <row r="43" spans="1:12" ht="25.5" customHeight="1" thickBot="1">
      <c r="A43" s="107"/>
      <c r="B43" s="17">
        <v>8.4</v>
      </c>
      <c r="C43" s="61" t="s">
        <v>114</v>
      </c>
      <c r="D43" s="248" t="s">
        <v>111</v>
      </c>
      <c r="E43" s="249"/>
      <c r="F43" s="85">
        <f>F27/F25*100</f>
        <v>7.8951467921025111</v>
      </c>
      <c r="G43" s="250">
        <f t="shared" ref="G43:K43" si="14">G27/G25*100</f>
        <v>7.8951467921025111</v>
      </c>
      <c r="H43" s="251"/>
      <c r="I43" s="85">
        <v>0</v>
      </c>
      <c r="J43" s="85">
        <v>0</v>
      </c>
      <c r="K43" s="85" t="e">
        <f t="shared" si="14"/>
        <v>#DIV/0!</v>
      </c>
      <c r="L43" s="5"/>
    </row>
    <row r="44" spans="1:12" ht="24.75" customHeight="1">
      <c r="A44" s="107"/>
      <c r="B44" s="28"/>
      <c r="C44" s="26"/>
      <c r="D44" s="28"/>
      <c r="E44" s="28"/>
      <c r="F44" s="27"/>
      <c r="G44" s="27"/>
      <c r="H44" s="27"/>
      <c r="I44" s="27"/>
      <c r="J44" s="27"/>
      <c r="K44" s="27"/>
      <c r="L44" s="5"/>
    </row>
    <row r="45" spans="1:12" ht="21.75" customHeight="1">
      <c r="A45" s="108"/>
      <c r="B45" s="252"/>
      <c r="C45" s="252"/>
      <c r="D45" s="252"/>
      <c r="E45" s="252"/>
      <c r="F45" s="24"/>
      <c r="G45" s="24"/>
      <c r="H45" s="29"/>
      <c r="I45" s="29"/>
      <c r="J45" s="29"/>
      <c r="K45" s="29"/>
      <c r="L45" s="30"/>
    </row>
    <row r="46" spans="1:12" ht="21.75" customHeight="1">
      <c r="A46" s="253" t="s">
        <v>151</v>
      </c>
      <c r="B46" s="253"/>
      <c r="C46" s="253"/>
      <c r="D46" s="253"/>
      <c r="E46" s="254"/>
      <c r="F46" s="254"/>
      <c r="G46" s="254"/>
      <c r="H46" s="244" t="s">
        <v>152</v>
      </c>
      <c r="I46" s="244"/>
      <c r="J46" s="244"/>
      <c r="K46" s="244"/>
      <c r="L46" s="244"/>
    </row>
    <row r="47" spans="1:12" ht="29.25" customHeight="1">
      <c r="A47" s="146" t="s">
        <v>64</v>
      </c>
      <c r="B47" s="146"/>
      <c r="C47" s="146"/>
      <c r="D47" s="146"/>
      <c r="E47" s="146" t="s">
        <v>65</v>
      </c>
      <c r="F47" s="146"/>
      <c r="G47" s="146"/>
      <c r="H47" s="146" t="s">
        <v>66</v>
      </c>
      <c r="I47" s="146"/>
      <c r="J47" s="146"/>
      <c r="K47" s="146"/>
      <c r="L47" s="146"/>
    </row>
    <row r="48" spans="1:12">
      <c r="A48" s="10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10"/>
    </row>
    <row r="51" spans="1:1" ht="15.75">
      <c r="A51" s="11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2021-09-17T08:27:44Z</cp:lastPrinted>
  <dcterms:created xsi:type="dcterms:W3CDTF">2020-02-19T15:30:08Z</dcterms:created>
  <dcterms:modified xsi:type="dcterms:W3CDTF">2021-10-13T09:29:09Z</dcterms:modified>
</cp:coreProperties>
</file>