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240" yWindow="75" windowWidth="20055" windowHeight="7935" tabRatio="980" activeTab="2"/>
  </bookViews>
  <sheets>
    <sheet name="Додаток 1" sheetId="1" r:id="rId1"/>
    <sheet name="Додаток 3" sheetId="2" r:id="rId2"/>
    <sheet name="Додаток 4" sheetId="3" r:id="rId3"/>
    <sheet name="Додаток 6" sheetId="4" r:id="rId4"/>
    <sheet name="Додаток 7" sheetId="5" r:id="rId5"/>
    <sheet name="Додаток 8" sheetId="6" r:id="rId6"/>
    <sheet name="Додаток 9" sheetId="7" r:id="rId7"/>
    <sheet name="Додаток 10" sheetId="8" r:id="rId8"/>
    <sheet name="Додаток 11" sheetId="9" r:id="rId9"/>
    <sheet name="Додаток 12" sheetId="10" r:id="rId10"/>
    <sheet name="Додаток 13" sheetId="11" r:id="rId11"/>
    <sheet name="Додаток 5" sheetId="12" r:id="rId12"/>
    <sheet name="Лист1" sheetId="13" r:id="rId13"/>
  </sheets>
  <externalReferences>
    <externalReference r:id="rId14"/>
  </externalReferences>
  <definedNames>
    <definedName name="_xlnm.Print_Area" localSheetId="0">'Додаток 1'!$A$1:$AA$76</definedName>
    <definedName name="_xlnm.Print_Area" localSheetId="7">'Додаток 10'!$A$1:$I$54</definedName>
    <definedName name="_xlnm.Print_Area" localSheetId="9">'Додаток 12'!$A$1:$F$48</definedName>
    <definedName name="_xlnm.Print_Area" localSheetId="1">'Додаток 3'!$A$1:$J$53</definedName>
    <definedName name="_xlnm.Print_Area" localSheetId="2">'Додаток 4'!$A$1:$K$47</definedName>
    <definedName name="_xlnm.Print_Area" localSheetId="11">'Додаток 5'!$A$1:$H$47</definedName>
    <definedName name="_xlnm.Print_Area" localSheetId="4">'Додаток 7'!$A$1:$K$39</definedName>
    <definedName name="_xlnm.Print_Area" localSheetId="5">'Додаток 8'!$A$1:$O$51</definedName>
    <definedName name="_xlnm.Print_Area" localSheetId="6">'Додаток 9'!$A$1:$G$127</definedName>
  </definedNames>
  <calcPr calcId="144525"/>
</workbook>
</file>

<file path=xl/calcChain.xml><?xml version="1.0" encoding="utf-8"?>
<calcChain xmlns="http://schemas.openxmlformats.org/spreadsheetml/2006/main">
  <c r="I40" i="2" l="1"/>
  <c r="H40" i="2"/>
  <c r="I39" i="2"/>
  <c r="H39" i="2"/>
  <c r="I27" i="2"/>
  <c r="H27" i="2"/>
  <c r="I25" i="2"/>
  <c r="H25" i="2"/>
  <c r="I31" i="2" l="1"/>
  <c r="I29" i="2"/>
  <c r="AA41" i="1"/>
  <c r="AA38" i="1"/>
  <c r="K55" i="1"/>
  <c r="K54" i="1"/>
  <c r="H31" i="2"/>
  <c r="H29" i="2"/>
  <c r="K41" i="1"/>
  <c r="K38" i="1"/>
  <c r="AA62" i="1"/>
  <c r="AA55" i="1"/>
  <c r="AA54" i="1"/>
  <c r="AA36" i="1"/>
  <c r="AA33" i="1"/>
  <c r="AA31" i="1"/>
  <c r="AA30" i="1"/>
  <c r="AA25" i="1"/>
  <c r="AA23" i="1"/>
  <c r="AA22" i="1"/>
  <c r="AA20" i="1"/>
  <c r="AA19" i="1"/>
  <c r="K62" i="1"/>
  <c r="K36" i="1"/>
  <c r="K33" i="1"/>
  <c r="K31" i="1"/>
  <c r="K30" i="1"/>
  <c r="K25" i="1"/>
  <c r="K23" i="1"/>
  <c r="K22" i="1"/>
  <c r="K20" i="1"/>
  <c r="K19" i="1"/>
  <c r="AA67" i="1" l="1"/>
  <c r="K67" i="1"/>
  <c r="H44" i="2" l="1"/>
  <c r="G37" i="3"/>
  <c r="I44" i="2"/>
  <c r="I48" i="2" s="1"/>
  <c r="K37" i="3"/>
  <c r="I30" i="2"/>
  <c r="I26" i="2"/>
  <c r="H30" i="2"/>
  <c r="H26" i="2"/>
  <c r="AA34" i="1"/>
  <c r="AA28" i="1"/>
  <c r="AA60" i="1"/>
  <c r="K39" i="1"/>
  <c r="K34" i="1"/>
  <c r="K28" i="1"/>
  <c r="K27" i="1" s="1"/>
  <c r="K60" i="1"/>
  <c r="G48" i="2" l="1"/>
  <c r="H45" i="2"/>
  <c r="G45" i="2" s="1"/>
  <c r="AA39" i="1"/>
  <c r="AA27" i="1"/>
  <c r="AA18" i="1"/>
  <c r="K18" i="1"/>
  <c r="G46" i="2"/>
  <c r="G47" i="2"/>
  <c r="G14" i="2"/>
  <c r="G15" i="2"/>
  <c r="G17" i="2"/>
  <c r="G18" i="2"/>
  <c r="G19" i="2"/>
  <c r="G21" i="2"/>
  <c r="G22" i="2"/>
  <c r="G23" i="2"/>
  <c r="G32" i="2"/>
  <c r="G33" i="2"/>
  <c r="G35" i="2"/>
  <c r="G38" i="2"/>
  <c r="G40" i="2"/>
  <c r="G31" i="2"/>
  <c r="I20" i="2"/>
  <c r="G20" i="2" s="1"/>
  <c r="H20" i="2"/>
  <c r="I16" i="2"/>
  <c r="H16" i="2"/>
  <c r="H13" i="2" s="1"/>
  <c r="I13" i="2" l="1"/>
  <c r="G13" i="2" s="1"/>
  <c r="G16" i="2"/>
  <c r="G44" i="2"/>
  <c r="G29" i="2"/>
  <c r="G39" i="2"/>
  <c r="G27" i="2"/>
  <c r="H28" i="2"/>
  <c r="H24" i="2"/>
  <c r="G25" i="2"/>
  <c r="I28" i="2"/>
  <c r="I24" i="2"/>
  <c r="H34" i="2" l="1"/>
  <c r="I34" i="2"/>
  <c r="G26" i="2"/>
  <c r="G28" i="2"/>
  <c r="G30" i="2"/>
  <c r="F37" i="3"/>
  <c r="I41" i="2" l="1"/>
  <c r="I37" i="2" s="1"/>
  <c r="I36" i="2" s="1"/>
  <c r="I42" i="2" s="1"/>
  <c r="I43" i="2" s="1"/>
  <c r="K20" i="3" s="1"/>
  <c r="H41" i="2"/>
  <c r="H37" i="2" s="1"/>
  <c r="H36" i="2" s="1"/>
  <c r="H42" i="2" s="1"/>
  <c r="H43" i="2" s="1"/>
  <c r="G20" i="3" s="1"/>
  <c r="K21" i="3"/>
  <c r="G24" i="2"/>
  <c r="F22" i="3"/>
  <c r="K23" i="3" l="1"/>
  <c r="G21" i="3"/>
  <c r="G23" i="3" s="1"/>
  <c r="G34" i="2"/>
  <c r="F21" i="3" s="1"/>
  <c r="F19" i="3"/>
  <c r="F18" i="3"/>
  <c r="F17" i="3"/>
  <c r="G26" i="3"/>
  <c r="F26" i="3" s="1"/>
  <c r="G41" i="2" l="1"/>
  <c r="AA44" i="1"/>
  <c r="G37" i="2" l="1"/>
  <c r="H37" i="1"/>
  <c r="I37" i="1"/>
  <c r="J37" i="1"/>
  <c r="G36" i="2" l="1"/>
  <c r="AA32" i="1"/>
  <c r="K32" i="1"/>
  <c r="I12" i="5"/>
  <c r="I15" i="5" s="1"/>
  <c r="C31" i="5"/>
  <c r="C35" i="5"/>
  <c r="C32" i="5"/>
  <c r="F31" i="5"/>
  <c r="F35" i="5"/>
  <c r="F32" i="5"/>
  <c r="G15" i="5"/>
  <c r="G12" i="5"/>
  <c r="G42" i="2" l="1"/>
  <c r="J15" i="5"/>
  <c r="J12" i="5"/>
  <c r="I11" i="5"/>
  <c r="D21" i="10"/>
  <c r="F21" i="10"/>
  <c r="E21" i="10"/>
  <c r="O21" i="6" l="1"/>
  <c r="N21" i="6"/>
  <c r="M21" i="6"/>
  <c r="G21" i="6"/>
  <c r="F21" i="6"/>
  <c r="E21" i="6"/>
  <c r="D21" i="6"/>
  <c r="I32" i="1"/>
  <c r="Y18" i="1"/>
  <c r="X18" i="1"/>
  <c r="I18" i="1"/>
  <c r="H18" i="1"/>
  <c r="J18" i="1"/>
  <c r="Z18" i="1"/>
  <c r="J25" i="3"/>
  <c r="I25" i="3"/>
  <c r="L21" i="6" l="1"/>
  <c r="K21" i="6"/>
  <c r="J21" i="6"/>
  <c r="I21" i="6"/>
  <c r="H21" i="6"/>
  <c r="C19" i="6"/>
  <c r="C21" i="6" l="1"/>
  <c r="N47" i="6"/>
  <c r="M47" i="6"/>
  <c r="L47" i="6"/>
  <c r="K47" i="6"/>
  <c r="J47" i="6"/>
  <c r="I47" i="6"/>
  <c r="H47" i="6"/>
  <c r="G47" i="6"/>
  <c r="F47" i="6"/>
  <c r="E47" i="6"/>
  <c r="D47" i="6"/>
  <c r="C47" i="6"/>
  <c r="O47" i="6"/>
  <c r="N46" i="6"/>
  <c r="M46" i="6"/>
  <c r="L46" i="6"/>
  <c r="K46" i="6"/>
  <c r="J46" i="6"/>
  <c r="I46" i="6"/>
  <c r="H46" i="6"/>
  <c r="G46" i="6"/>
  <c r="F46" i="6"/>
  <c r="E46" i="6"/>
  <c r="D46" i="6"/>
  <c r="O46" i="6"/>
  <c r="L45" i="6"/>
  <c r="K45" i="6"/>
  <c r="J45" i="6"/>
  <c r="I45" i="6"/>
  <c r="H45" i="6"/>
  <c r="L44" i="6"/>
  <c r="K44" i="6"/>
  <c r="J44" i="6"/>
  <c r="I44" i="6"/>
  <c r="H44" i="6"/>
  <c r="N43" i="6"/>
  <c r="M43" i="6"/>
  <c r="L43" i="6"/>
  <c r="K43" i="6"/>
  <c r="J43" i="6"/>
  <c r="I43" i="6"/>
  <c r="H43" i="6"/>
  <c r="G43" i="6"/>
  <c r="F43" i="6"/>
  <c r="E43" i="6"/>
  <c r="D43" i="6"/>
  <c r="O43" i="6"/>
  <c r="O22" i="6"/>
  <c r="O26" i="6" s="1"/>
  <c r="N22" i="6"/>
  <c r="N26" i="6" s="1"/>
  <c r="M22" i="6"/>
  <c r="M26" i="6" s="1"/>
  <c r="L22" i="6"/>
  <c r="L26" i="6" s="1"/>
  <c r="G22" i="6"/>
  <c r="G26" i="6" s="1"/>
  <c r="F22" i="6"/>
  <c r="F26" i="6" s="1"/>
  <c r="E22" i="6"/>
  <c r="E26" i="6" s="1"/>
  <c r="D22" i="6"/>
  <c r="D26" i="6" s="1"/>
  <c r="C23" i="6"/>
  <c r="K18" i="6"/>
  <c r="K22" i="6" s="1"/>
  <c r="K26" i="6" s="1"/>
  <c r="J18" i="6"/>
  <c r="J22" i="6" s="1"/>
  <c r="J26" i="6" s="1"/>
  <c r="I18" i="6"/>
  <c r="I22" i="6" s="1"/>
  <c r="I26" i="6" s="1"/>
  <c r="H18" i="6"/>
  <c r="H22" i="6" s="1"/>
  <c r="H26" i="6" s="1"/>
  <c r="C25" i="6"/>
  <c r="C24" i="6"/>
  <c r="C16" i="6"/>
  <c r="C15" i="6"/>
  <c r="C13" i="6"/>
  <c r="K15" i="5"/>
  <c r="K12" i="5"/>
  <c r="D14" i="5"/>
  <c r="D13" i="5"/>
  <c r="K21" i="9"/>
  <c r="J21" i="9"/>
  <c r="J25" i="9" s="1"/>
  <c r="J22" i="9" s="1"/>
  <c r="I21" i="9"/>
  <c r="I25" i="9" s="1"/>
  <c r="I22" i="9" s="1"/>
  <c r="H21" i="9"/>
  <c r="H25" i="9" s="1"/>
  <c r="H22" i="9" s="1"/>
  <c r="G21" i="9"/>
  <c r="G25" i="9" s="1"/>
  <c r="G22" i="9" s="1"/>
  <c r="E16" i="10" s="1"/>
  <c r="D16" i="10" s="1"/>
  <c r="S50" i="4"/>
  <c r="R50" i="4"/>
  <c r="Q50" i="4"/>
  <c r="G60" i="4"/>
  <c r="K32" i="4"/>
  <c r="S24" i="4"/>
  <c r="S30" i="4" s="1"/>
  <c r="S32" i="4" s="1"/>
  <c r="S41" i="4"/>
  <c r="S38" i="4" s="1"/>
  <c r="R24" i="4"/>
  <c r="R30" i="4" s="1"/>
  <c r="R32" i="4" s="1"/>
  <c r="R41" i="4"/>
  <c r="R38" i="4" s="1"/>
  <c r="Q24" i="4"/>
  <c r="Q30" i="4" s="1"/>
  <c r="Q32" i="4" s="1"/>
  <c r="Q41" i="4"/>
  <c r="Q38" i="4" s="1"/>
  <c r="K24" i="4"/>
  <c r="K30" i="4" s="1"/>
  <c r="K41" i="4"/>
  <c r="K38" i="4" s="1"/>
  <c r="J41" i="4"/>
  <c r="J38" i="4" s="1"/>
  <c r="I41" i="4"/>
  <c r="I38" i="4" s="1"/>
  <c r="H41" i="4"/>
  <c r="H38" i="4" s="1"/>
  <c r="F41" i="4"/>
  <c r="F38" i="4" s="1"/>
  <c r="E41" i="4"/>
  <c r="E38" i="4" s="1"/>
  <c r="J51" i="1"/>
  <c r="K25" i="9" l="1"/>
  <c r="K22" i="9" s="1"/>
  <c r="E17" i="10"/>
  <c r="D11" i="5"/>
  <c r="C45" i="6"/>
  <c r="C43" i="6"/>
  <c r="C44" i="6"/>
  <c r="C46" i="6"/>
  <c r="C18" i="6"/>
  <c r="C22" i="6" s="1"/>
  <c r="C26" i="6" s="1"/>
  <c r="G38" i="4"/>
  <c r="E20" i="10" l="1"/>
  <c r="D20" i="10" s="1"/>
  <c r="D17" i="10"/>
  <c r="Z67" i="1"/>
  <c r="Y67" i="1"/>
  <c r="X67" i="1"/>
  <c r="D67" i="1"/>
  <c r="E67" i="1"/>
  <c r="H67" i="1"/>
  <c r="I67" i="1"/>
  <c r="J67" i="1"/>
  <c r="F67" i="1"/>
  <c r="Q63" i="1"/>
  <c r="P65" i="1"/>
  <c r="R65" i="1"/>
  <c r="Q65" i="1"/>
  <c r="S63" i="1"/>
  <c r="R63" i="1"/>
  <c r="P63" i="1"/>
  <c r="Q50" i="1"/>
  <c r="P50" i="1"/>
  <c r="Q18" i="1"/>
  <c r="P20" i="1"/>
  <c r="D20" i="1" s="1"/>
  <c r="P18" i="1"/>
  <c r="G57" i="4"/>
  <c r="G48" i="4"/>
  <c r="B15" i="5" s="1"/>
  <c r="G42" i="4"/>
  <c r="B12" i="5" s="1"/>
  <c r="G41" i="4"/>
  <c r="K50" i="4"/>
  <c r="J50" i="4"/>
  <c r="I50" i="4"/>
  <c r="H50" i="4"/>
  <c r="G50" i="4"/>
  <c r="E49" i="4"/>
  <c r="G26" i="4"/>
  <c r="F50" i="4"/>
  <c r="E50" i="4" l="1"/>
  <c r="S56" i="4" l="1"/>
  <c r="R56" i="4"/>
  <c r="Q56" i="4"/>
  <c r="K35" i="5" l="1"/>
  <c r="J35" i="5"/>
  <c r="I35" i="5"/>
  <c r="G35" i="5"/>
  <c r="D35" i="5"/>
  <c r="B35" i="5"/>
  <c r="K34" i="5"/>
  <c r="J34" i="5"/>
  <c r="I34" i="5"/>
  <c r="G34" i="5"/>
  <c r="F34" i="5"/>
  <c r="D34" i="5"/>
  <c r="C34" i="5"/>
  <c r="B34" i="5"/>
  <c r="K33" i="5"/>
  <c r="J33" i="5"/>
  <c r="I33" i="5"/>
  <c r="G33" i="5"/>
  <c r="F33" i="5"/>
  <c r="D33" i="5"/>
  <c r="C33" i="5"/>
  <c r="B33" i="5"/>
  <c r="K32" i="5"/>
  <c r="J32" i="5"/>
  <c r="I32" i="5"/>
  <c r="G32" i="5"/>
  <c r="D32" i="5"/>
  <c r="B32" i="5"/>
  <c r="J11" i="5"/>
  <c r="G11" i="5"/>
  <c r="B11" i="5"/>
  <c r="S55" i="4"/>
  <c r="R55" i="4"/>
  <c r="Q55" i="4"/>
  <c r="K56" i="4"/>
  <c r="J56" i="4"/>
  <c r="I56" i="4"/>
  <c r="H56" i="4"/>
  <c r="H55" i="4" s="1"/>
  <c r="G56" i="4"/>
  <c r="F56" i="4"/>
  <c r="F55" i="4" s="1"/>
  <c r="E56" i="4"/>
  <c r="E55" i="4" s="1"/>
  <c r="S49" i="4"/>
  <c r="R49" i="4"/>
  <c r="Q49" i="4"/>
  <c r="K49" i="4"/>
  <c r="J49" i="4"/>
  <c r="I49" i="4"/>
  <c r="H49" i="4"/>
  <c r="G49" i="4"/>
  <c r="F49" i="4"/>
  <c r="S43" i="4"/>
  <c r="R43" i="4"/>
  <c r="Q43" i="4"/>
  <c r="K43" i="4"/>
  <c r="J43" i="4"/>
  <c r="I43" i="4"/>
  <c r="H43" i="4"/>
  <c r="G43" i="4"/>
  <c r="F43" i="4"/>
  <c r="E43" i="4"/>
  <c r="P24" i="4"/>
  <c r="O24" i="4"/>
  <c r="N24" i="4"/>
  <c r="M24" i="4"/>
  <c r="L24" i="4"/>
  <c r="J24" i="4"/>
  <c r="J30" i="4" s="1"/>
  <c r="J32" i="4" s="1"/>
  <c r="I24" i="4"/>
  <c r="I30" i="4" s="1"/>
  <c r="I32" i="4" s="1"/>
  <c r="H24" i="4"/>
  <c r="H30" i="4" s="1"/>
  <c r="G24" i="4"/>
  <c r="F24" i="4"/>
  <c r="F30" i="4" s="1"/>
  <c r="E24" i="4"/>
  <c r="E30" i="4" s="1"/>
  <c r="K16" i="3"/>
  <c r="J16" i="3"/>
  <c r="I16" i="3"/>
  <c r="G16" i="3"/>
  <c r="F16" i="3"/>
  <c r="K36" i="3"/>
  <c r="J36" i="3"/>
  <c r="I36" i="3"/>
  <c r="G36" i="3"/>
  <c r="F36" i="3"/>
  <c r="O17" i="1"/>
  <c r="M18" i="1"/>
  <c r="M17" i="1" s="1"/>
  <c r="L18" i="1"/>
  <c r="L17" i="1" s="1"/>
  <c r="N18" i="1"/>
  <c r="N17" i="1" s="1"/>
  <c r="W51" i="1"/>
  <c r="W50" i="1" s="1"/>
  <c r="W49" i="1" s="1"/>
  <c r="W48" i="1" s="1"/>
  <c r="W47" i="1" s="1"/>
  <c r="W46" i="1" s="1"/>
  <c r="W44" i="1" s="1"/>
  <c r="W43" i="1" s="1"/>
  <c r="W42" i="1" s="1"/>
  <c r="W41" i="1" s="1"/>
  <c r="W39" i="1" s="1"/>
  <c r="W38" i="1" s="1"/>
  <c r="W37" i="1" s="1"/>
  <c r="W36" i="1" s="1"/>
  <c r="W34" i="1" s="1"/>
  <c r="W33" i="1" s="1"/>
  <c r="W32" i="1" s="1"/>
  <c r="W31" i="1" s="1"/>
  <c r="W30" i="1" s="1"/>
  <c r="W28" i="1" s="1"/>
  <c r="W27" i="1" s="1"/>
  <c r="W25" i="1" s="1"/>
  <c r="W23" i="1" s="1"/>
  <c r="W22" i="1" s="1"/>
  <c r="W21" i="1" s="1"/>
  <c r="W20" i="1" s="1"/>
  <c r="W19" i="1" s="1"/>
  <c r="W18" i="1" s="1"/>
  <c r="V51" i="1"/>
  <c r="V50" i="1" s="1"/>
  <c r="AA17" i="1"/>
  <c r="K17" i="1"/>
  <c r="Z32" i="1"/>
  <c r="X32" i="1"/>
  <c r="J32" i="1"/>
  <c r="H32" i="1"/>
  <c r="Z37" i="1"/>
  <c r="Y37" i="1"/>
  <c r="X37" i="1"/>
  <c r="AA42" i="1"/>
  <c r="Z42" i="1"/>
  <c r="Y42" i="1"/>
  <c r="X42" i="1"/>
  <c r="K42" i="1"/>
  <c r="J42" i="1"/>
  <c r="H42" i="1"/>
  <c r="R57" i="1"/>
  <c r="R55" i="1"/>
  <c r="R54" i="1"/>
  <c r="R53" i="1"/>
  <c r="R52" i="1"/>
  <c r="G65" i="1"/>
  <c r="G63" i="1"/>
  <c r="S62" i="1"/>
  <c r="S60" i="1"/>
  <c r="S55" i="1"/>
  <c r="G55" i="1" s="1"/>
  <c r="S54" i="1"/>
  <c r="G54" i="1" s="1"/>
  <c r="S53" i="1"/>
  <c r="G53" i="1" s="1"/>
  <c r="Q51" i="1"/>
  <c r="Q48" i="1"/>
  <c r="E48" i="1" s="1"/>
  <c r="Q46" i="1"/>
  <c r="Q44" i="1"/>
  <c r="Q43" i="1"/>
  <c r="Q41" i="1"/>
  <c r="Q39" i="1"/>
  <c r="Q38" i="1"/>
  <c r="Q36" i="1"/>
  <c r="Q34" i="1"/>
  <c r="E34" i="1" s="1"/>
  <c r="Q33" i="1"/>
  <c r="E33" i="1" s="1"/>
  <c r="Q31" i="1"/>
  <c r="E31" i="1" s="1"/>
  <c r="Q30" i="1"/>
  <c r="E30" i="1" s="1"/>
  <c r="Q28" i="1"/>
  <c r="E28" i="1" s="1"/>
  <c r="Q25" i="1"/>
  <c r="E25" i="1" s="1"/>
  <c r="Q23" i="1"/>
  <c r="E23" i="1" s="1"/>
  <c r="Q22" i="1"/>
  <c r="E22" i="1" s="1"/>
  <c r="Q21" i="1"/>
  <c r="E21" i="1" s="1"/>
  <c r="Q20" i="1"/>
  <c r="E20" i="1" s="1"/>
  <c r="Q19" i="1"/>
  <c r="P51" i="1"/>
  <c r="P48" i="1"/>
  <c r="D48" i="1" s="1"/>
  <c r="P47" i="1"/>
  <c r="D47" i="1" s="1"/>
  <c r="P46" i="1"/>
  <c r="P44" i="1"/>
  <c r="D44" i="1" s="1"/>
  <c r="P43" i="1"/>
  <c r="D43" i="1" s="1"/>
  <c r="P41" i="1"/>
  <c r="P39" i="1"/>
  <c r="P38" i="1"/>
  <c r="P34" i="1"/>
  <c r="D34" i="1" s="1"/>
  <c r="P33" i="1"/>
  <c r="D33" i="1" s="1"/>
  <c r="P31" i="1"/>
  <c r="D31" i="1" s="1"/>
  <c r="P30" i="1"/>
  <c r="D30" i="1" s="1"/>
  <c r="P28" i="1"/>
  <c r="D28" i="1" s="1"/>
  <c r="P25" i="1"/>
  <c r="D25" i="1" s="1"/>
  <c r="P23" i="1"/>
  <c r="D23" i="1" s="1"/>
  <c r="P22" i="1"/>
  <c r="D22" i="1" s="1"/>
  <c r="P21" i="1"/>
  <c r="D21" i="1" s="1"/>
  <c r="P19" i="1"/>
  <c r="D19" i="1" s="1"/>
  <c r="G62" i="1" l="1"/>
  <c r="S67" i="1"/>
  <c r="G67" i="1" s="1"/>
  <c r="G31" i="5"/>
  <c r="X17" i="1"/>
  <c r="X49" i="1" s="1"/>
  <c r="E19" i="1"/>
  <c r="G30" i="4"/>
  <c r="G32" i="4" s="1"/>
  <c r="H32" i="4"/>
  <c r="K11" i="5"/>
  <c r="K31" i="5" s="1"/>
  <c r="I31" i="5"/>
  <c r="D31" i="5"/>
  <c r="B31" i="5"/>
  <c r="J31" i="5"/>
  <c r="G55" i="4"/>
  <c r="K55" i="4"/>
  <c r="J55" i="4"/>
  <c r="I55" i="4"/>
  <c r="F32" i="4"/>
  <c r="S43" i="1"/>
  <c r="G43" i="1" s="1"/>
  <c r="S28" i="1"/>
  <c r="G28" i="1" s="1"/>
  <c r="S21" i="1"/>
  <c r="G21" i="1" s="1"/>
  <c r="S34" i="1"/>
  <c r="G34" i="1" s="1"/>
  <c r="S30" i="1"/>
  <c r="G30" i="1" s="1"/>
  <c r="S47" i="1"/>
  <c r="G47" i="1" s="1"/>
  <c r="V49" i="1"/>
  <c r="V48" i="1" s="1"/>
  <c r="V47" i="1" s="1"/>
  <c r="V46" i="1" s="1"/>
  <c r="V44" i="1" s="1"/>
  <c r="R50" i="1"/>
  <c r="W17" i="1"/>
  <c r="S18" i="1"/>
  <c r="S22" i="1"/>
  <c r="G22" i="1" s="1"/>
  <c r="S36" i="1"/>
  <c r="G36" i="1" s="1"/>
  <c r="S48" i="1"/>
  <c r="G48" i="1" s="1"/>
  <c r="S20" i="1"/>
  <c r="G20" i="1" s="1"/>
  <c r="S25" i="1"/>
  <c r="G25" i="1" s="1"/>
  <c r="S33" i="1"/>
  <c r="G33" i="1" s="1"/>
  <c r="S46" i="1"/>
  <c r="G46" i="1" s="1"/>
  <c r="S19" i="1"/>
  <c r="G19" i="1" s="1"/>
  <c r="G60" i="1" s="1"/>
  <c r="S23" i="1"/>
  <c r="G23" i="1" s="1"/>
  <c r="S31" i="1"/>
  <c r="G31" i="1" s="1"/>
  <c r="S44" i="1"/>
  <c r="G44" i="1" s="1"/>
  <c r="S50" i="1"/>
  <c r="G50" i="1" s="1"/>
  <c r="R51" i="1"/>
  <c r="P42" i="1"/>
  <c r="D42" i="1" s="1"/>
  <c r="D18" i="1"/>
  <c r="D46" i="1"/>
  <c r="Q37" i="1"/>
  <c r="P27" i="1"/>
  <c r="Q42" i="1"/>
  <c r="Q27" i="1"/>
  <c r="E27" i="1" s="1"/>
  <c r="P37" i="1"/>
  <c r="H17" i="1"/>
  <c r="H49" i="1" s="1"/>
  <c r="I17" i="1"/>
  <c r="I49" i="1" s="1"/>
  <c r="J17" i="1"/>
  <c r="J49" i="1" s="1"/>
  <c r="Y17" i="1"/>
  <c r="Z17" i="1"/>
  <c r="Z49" i="1" s="1"/>
  <c r="D27" i="1" l="1"/>
  <c r="D49" i="1" s="1"/>
  <c r="E18" i="1"/>
  <c r="E49" i="1" s="1"/>
  <c r="Q49" i="1"/>
  <c r="Y58" i="1"/>
  <c r="X58" i="1"/>
  <c r="P49" i="1"/>
  <c r="Z58" i="1"/>
  <c r="R49" i="1"/>
  <c r="S27" i="1"/>
  <c r="G27" i="1" s="1"/>
  <c r="V43" i="1"/>
  <c r="R44" i="1"/>
  <c r="R48" i="1"/>
  <c r="F48" i="1" s="1"/>
  <c r="R46" i="1"/>
  <c r="R47" i="1"/>
  <c r="F47" i="1" s="1"/>
  <c r="S42" i="1"/>
  <c r="G42" i="1" s="1"/>
  <c r="S32" i="1"/>
  <c r="G32" i="1" s="1"/>
  <c r="G43" i="2" l="1"/>
  <c r="F20" i="3" s="1"/>
  <c r="F23" i="3" s="1"/>
  <c r="Q58" i="1"/>
  <c r="P58" i="1"/>
  <c r="D58" i="1"/>
  <c r="R58" i="1"/>
  <c r="E58" i="1"/>
  <c r="V42" i="1"/>
  <c r="V41" i="1" s="1"/>
  <c r="R43" i="1"/>
  <c r="R42" i="1" s="1"/>
  <c r="S17" i="1"/>
  <c r="V39" i="1" l="1"/>
  <c r="R41" i="1"/>
  <c r="V38" i="1" l="1"/>
  <c r="R39" i="1"/>
  <c r="V37" i="1" l="1"/>
  <c r="V36" i="1" s="1"/>
  <c r="R38" i="1"/>
  <c r="R37" i="1" s="1"/>
  <c r="V34" i="1" l="1"/>
  <c r="R36" i="1"/>
  <c r="V33" i="1" l="1"/>
  <c r="R34" i="1"/>
  <c r="F34" i="1" s="1"/>
  <c r="V32" i="1" l="1"/>
  <c r="V31" i="1" s="1"/>
  <c r="R33" i="1"/>
  <c r="V30" i="1" l="1"/>
  <c r="R31" i="1"/>
  <c r="F33" i="1"/>
  <c r="R32" i="1"/>
  <c r="V28" i="1" l="1"/>
  <c r="R30" i="1"/>
  <c r="F30" i="1" s="1"/>
  <c r="V27" i="1" l="1"/>
  <c r="V25" i="1" s="1"/>
  <c r="R28" i="1"/>
  <c r="R27" i="1" s="1"/>
  <c r="V23" i="1" l="1"/>
  <c r="R25" i="1"/>
  <c r="F25" i="1" s="1"/>
  <c r="V22" i="1" l="1"/>
  <c r="R23" i="1"/>
  <c r="F23" i="1" s="1"/>
  <c r="V21" i="1" l="1"/>
  <c r="R22" i="1"/>
  <c r="F22" i="1" s="1"/>
  <c r="V20" i="1" l="1"/>
  <c r="R21" i="1"/>
  <c r="F21" i="1" s="1"/>
  <c r="V19" i="1" l="1"/>
  <c r="R20" i="1"/>
  <c r="F20" i="1" s="1"/>
  <c r="G18" i="1"/>
  <c r="G17" i="1" s="1"/>
  <c r="V18" i="1" l="1"/>
  <c r="R19" i="1"/>
  <c r="F19" i="1" l="1"/>
  <c r="V17" i="1"/>
  <c r="R18" i="1"/>
  <c r="R17" i="1" s="1"/>
  <c r="I12" i="3"/>
  <c r="J12" i="3"/>
  <c r="I20" i="3"/>
  <c r="J20" i="3"/>
  <c r="J24" i="3" s="1"/>
  <c r="J27" i="3" s="1"/>
  <c r="I29" i="3"/>
  <c r="I33" i="3" s="1"/>
  <c r="I35" i="3" s="1"/>
  <c r="J29" i="3"/>
  <c r="J33" i="3" s="1"/>
  <c r="J35" i="3" s="1"/>
  <c r="I24" i="3" l="1"/>
  <c r="J28" i="3"/>
  <c r="I28" i="3"/>
  <c r="F18" i="1"/>
  <c r="F49" i="1" s="1"/>
  <c r="F58" i="1" l="1"/>
  <c r="S41" i="1" l="1"/>
  <c r="S38" i="1" l="1"/>
  <c r="G41" i="1"/>
  <c r="S39" i="1" l="1"/>
  <c r="S37" i="1" s="1"/>
  <c r="S49" i="1" s="1"/>
  <c r="AA37" i="1"/>
  <c r="AA49" i="1" s="1"/>
  <c r="G38" i="1"/>
  <c r="K29" i="3" l="1"/>
  <c r="K33" i="3" s="1"/>
  <c r="AA57" i="1"/>
  <c r="AA52" i="1" s="1"/>
  <c r="AA51" i="1" s="1"/>
  <c r="K13" i="3"/>
  <c r="AA68" i="1"/>
  <c r="S68" i="1" s="1"/>
  <c r="G39" i="1"/>
  <c r="K37" i="1"/>
  <c r="S57" i="1" l="1"/>
  <c r="AA58" i="1"/>
  <c r="AA59" i="1" s="1"/>
  <c r="K31" i="3"/>
  <c r="K28" i="3" s="1"/>
  <c r="G37" i="1"/>
  <c r="K49" i="1"/>
  <c r="G29" i="3" l="1"/>
  <c r="K57" i="1"/>
  <c r="G13" i="3"/>
  <c r="G25" i="3" s="1"/>
  <c r="AA61" i="1"/>
  <c r="K12" i="3"/>
  <c r="K15" i="3" s="1"/>
  <c r="K27" i="3" s="1"/>
  <c r="F29" i="3"/>
  <c r="G33" i="3"/>
  <c r="K52" i="1"/>
  <c r="K51" i="1" s="1"/>
  <c r="G31" i="3" s="1"/>
  <c r="F31" i="3" s="1"/>
  <c r="K68" i="1"/>
  <c r="S52" i="1"/>
  <c r="K25" i="3"/>
  <c r="G49" i="1"/>
  <c r="F13" i="3" s="1"/>
  <c r="S51" i="1"/>
  <c r="G28" i="3" l="1"/>
  <c r="G57" i="1"/>
  <c r="K58" i="1"/>
  <c r="K59" i="1" s="1"/>
  <c r="K43" i="3"/>
  <c r="K40" i="3"/>
  <c r="G68" i="1"/>
  <c r="F25" i="3"/>
  <c r="K42" i="3"/>
  <c r="S61" i="1"/>
  <c r="S59" i="1" s="1"/>
  <c r="S58" i="1"/>
  <c r="G52" i="1"/>
  <c r="K61" i="1" l="1"/>
  <c r="G12" i="3"/>
  <c r="G15" i="3" s="1"/>
  <c r="G27" i="3" s="1"/>
  <c r="G51" i="1"/>
  <c r="G58" i="1" s="1"/>
  <c r="G59" i="1" s="1"/>
  <c r="F35" i="3"/>
  <c r="F33" i="3"/>
  <c r="K24" i="3"/>
  <c r="K32" i="3" s="1"/>
  <c r="K35" i="3" s="1"/>
  <c r="G61" i="1" l="1"/>
  <c r="F12" i="3"/>
  <c r="F15" i="3" s="1"/>
  <c r="F27" i="3" s="1"/>
  <c r="F32" i="3"/>
  <c r="F28" i="3"/>
  <c r="G40" i="3"/>
  <c r="F24" i="3" l="1"/>
  <c r="G42" i="3"/>
  <c r="F42" i="3"/>
  <c r="G24" i="3" l="1"/>
  <c r="G43" i="3"/>
  <c r="G32" i="3" l="1"/>
  <c r="G35" i="3" s="1"/>
  <c r="F43" i="3"/>
  <c r="F40" i="3"/>
  <c r="O18" i="1" l="1"/>
</calcChain>
</file>

<file path=xl/sharedStrings.xml><?xml version="1.0" encoding="utf-8"?>
<sst xmlns="http://schemas.openxmlformats.org/spreadsheetml/2006/main" count="1340" uniqueCount="572">
  <si>
    <t>Додаток 1</t>
  </si>
  <si>
    <t>(без ПДВ)</t>
  </si>
  <si>
    <t>№</t>
  </si>
  <si>
    <t>з/п</t>
  </si>
  <si>
    <t>Показники</t>
  </si>
  <si>
    <t>Одиниці виміру</t>
  </si>
  <si>
    <t>Сумарні та середньозважені показники</t>
  </si>
  <si>
    <t>Виробництво теплової енергії</t>
  </si>
  <si>
    <t>для потреб населення</t>
  </si>
  <si>
    <t>для потреб релігійних організацій</t>
  </si>
  <si>
    <t>для потреб бюджетних установ</t>
  </si>
  <si>
    <t xml:space="preserve">та інших споживачів, усього </t>
  </si>
  <si>
    <t>У тому числі</t>
  </si>
  <si>
    <t>виробництво теплової енергії</t>
  </si>
  <si>
    <t>для потреб</t>
  </si>
  <si>
    <t>інших споживачів</t>
  </si>
  <si>
    <t>період, що передує базовому (факт)</t>
  </si>
  <si>
    <t>базовий період (факт)</t>
  </si>
  <si>
    <t>передбачено чинним тарифом</t>
  </si>
  <si>
    <t>планований період</t>
  </si>
  <si>
    <t>Виробнича собівартість, зокрема:</t>
  </si>
  <si>
    <t>тис. грн</t>
  </si>
  <si>
    <t>прямі матеріальні витрати, зокрема:</t>
  </si>
  <si>
    <t>паливо</t>
  </si>
  <si>
    <t>електроенергія</t>
  </si>
  <si>
    <t>покупна теплова енергія*</t>
  </si>
  <si>
    <t>вода для технологічних потреб та водовідведення</t>
  </si>
  <si>
    <t>прямі витрати</t>
  </si>
  <si>
    <t>на оплату праці</t>
  </si>
  <si>
    <t>інші прямі витрати, зокрема:</t>
  </si>
  <si>
    <t>відрахування</t>
  </si>
  <si>
    <t>на соціальні заходи</t>
  </si>
  <si>
    <t>амортизаційні відрахування</t>
  </si>
  <si>
    <t>інші прямі витрати</t>
  </si>
  <si>
    <t>загальновиробничі витрати, зокрема:</t>
  </si>
  <si>
    <t>витрати на оплату праці</t>
  </si>
  <si>
    <t xml:space="preserve">інші витрати </t>
  </si>
  <si>
    <t>Адміністративні витрати, зокрема:</t>
  </si>
  <si>
    <t>інші витрати</t>
  </si>
  <si>
    <t>Витрати на збут, зокрема:</t>
  </si>
  <si>
    <t>Інші операційні витрати**</t>
  </si>
  <si>
    <t>Фінансові витрати</t>
  </si>
  <si>
    <t>Повна собівартість**</t>
  </si>
  <si>
    <t>Витрати на відшкодування втрат</t>
  </si>
  <si>
    <t>Розрахунковий прибуток, усього**, зокрема:</t>
  </si>
  <si>
    <t>податок на прибуток</t>
  </si>
  <si>
    <t>х</t>
  </si>
  <si>
    <t>дивіденди</t>
  </si>
  <si>
    <t>резервний фонд (капітал)</t>
  </si>
  <si>
    <t>на розвиток виробництва</t>
  </si>
  <si>
    <t>(виробничі інвестиції)</t>
  </si>
  <si>
    <t>Вартість виробництва теплової енергії за відповідними тарифами</t>
  </si>
  <si>
    <t>Тарифи на виробництво теплової енергії, зокрема:</t>
  </si>
  <si>
    <t>грн/Гкал</t>
  </si>
  <si>
    <t>паливна складова</t>
  </si>
  <si>
    <t>решта витрат, крім паливної складової</t>
  </si>
  <si>
    <t>Реалізація теплової енергії власним споживачам</t>
  </si>
  <si>
    <t>Гкал</t>
  </si>
  <si>
    <t>Обсяг покупної</t>
  </si>
  <si>
    <t>теплової енергії</t>
  </si>
  <si>
    <t>Ціна покупної</t>
  </si>
  <si>
    <t>Відпуск теплової енергії з колекторів власних котелень</t>
  </si>
  <si>
    <t>Собівартість виробництва теплової енергії власними котельнями</t>
  </si>
  <si>
    <t>__________________</t>
  </si>
  <si>
    <t>(керівник)</t>
  </si>
  <si>
    <t>(підпис)</t>
  </si>
  <si>
    <t>(ініціали, прізвище)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</si>
  <si>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</si>
  <si>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</t>
  </si>
  <si>
    <t>№ з/п</t>
  </si>
  <si>
    <t>Усього</t>
  </si>
  <si>
    <t>прямі матеріальні витрати</t>
  </si>
  <si>
    <t>прямі витрати на оплату праці</t>
  </si>
  <si>
    <t>відрахування на соціальні заходи</t>
  </si>
  <si>
    <t>інші витрати*</t>
  </si>
  <si>
    <t>Інші операційні витрати*</t>
  </si>
  <si>
    <t>Повна собівартість*</t>
  </si>
  <si>
    <t>Розрахунковий прибуток, усього, зокрема:</t>
  </si>
  <si>
    <t>на розвиток виробництва (виробничі інвестиції)</t>
  </si>
  <si>
    <t>Вартість постачання теплової енергії за відповідними тарифами</t>
  </si>
  <si>
    <t>Середньозважений тариф на постачання теплової енергії</t>
  </si>
  <si>
    <t>Обсяг реалізованої теплової енергії власним споживачам, зокрема на потреби:</t>
  </si>
  <si>
    <t>населення</t>
  </si>
  <si>
    <t>релігійних організацій</t>
  </si>
  <si>
    <t>бюджетних установ та організацій</t>
  </si>
  <si>
    <t>__________ </t>
  </si>
  <si>
    <t>* Без урахування списання безнадійної дебіторської заборгованості та нарахування резерву сумнівних боргів.</t>
  </si>
  <si>
    <t xml:space="preserve">                                                                                              (без ПДВ)</t>
  </si>
  <si>
    <t xml:space="preserve"> </t>
  </si>
  <si>
    <t>Найменування показника</t>
  </si>
  <si>
    <t>На потреби споживачів</t>
  </si>
  <si>
    <t>бюджетних установ</t>
  </si>
  <si>
    <t>Тариф на виробництво теплової енергії, зокрема:</t>
  </si>
  <si>
    <t>повна планована собівартість виробництва теплової енергії</t>
  </si>
  <si>
    <t>витрати на відшкодування втрат</t>
  </si>
  <si>
    <t>планований прибуток</t>
  </si>
  <si>
    <t>Тариф на транспортування теплової енергії, зокрема:</t>
  </si>
  <si>
    <t>повна планована собівартість транспортування теплової енергії</t>
  </si>
  <si>
    <t>Тариф на постачання теплової енергії, зокрема:</t>
  </si>
  <si>
    <t>повна планована собівартість постачання теплової енергії</t>
  </si>
  <si>
    <t>Тариф на теплову енергію, зокрема:</t>
  </si>
  <si>
    <t>повна планована собівартість теплової енергії</t>
  </si>
  <si>
    <t>Річні плановані доходи від виробництва, транспортування, постачання теплової енергії, усього, зокрема:</t>
  </si>
  <si>
    <t>повна планована собівартість виробництва, транспортування, постачання теплової енергії</t>
  </si>
  <si>
    <t>планований прибуток від виробництва, транспортування, постачання теплової енергії</t>
  </si>
  <si>
    <t>Річні плановані доходи від виробництва, транспортування, постачання теплової енергії без транспортування мережами ліцензіата теплової енергії інших власників, усього, зокрема:</t>
  </si>
  <si>
    <t>Планований корисний відпуск з мереж ліцензіата теплової енергії власним споживачам та теплової енергії інших власників, зокрема:</t>
  </si>
  <si>
    <t>корисний відпуск теплової енергії власним споживачам</t>
  </si>
  <si>
    <t>корисний відпуск теплової енергії інших власників</t>
  </si>
  <si>
    <t>Рівні рентабельності тарифів:</t>
  </si>
  <si>
    <t>на виробництво теплової енергії</t>
  </si>
  <si>
    <t>%</t>
  </si>
  <si>
    <t>на транспортування теплової енергії</t>
  </si>
  <si>
    <t>на постачання теплової енергії</t>
  </si>
  <si>
    <t>на теплову енергію</t>
  </si>
  <si>
    <t>1.1.1</t>
  </si>
  <si>
    <t>1.1.2</t>
  </si>
  <si>
    <t>1.1.3</t>
  </si>
  <si>
    <t>1.1.4</t>
  </si>
  <si>
    <t>1.1.5</t>
  </si>
  <si>
    <t>1.3.1</t>
  </si>
  <si>
    <t>1.3.2</t>
  </si>
  <si>
    <t>1.3.3</t>
  </si>
  <si>
    <t>1.4.1</t>
  </si>
  <si>
    <t>1.4.2</t>
  </si>
  <si>
    <t>1.4.3</t>
  </si>
  <si>
    <t>матеріали, запасні частини</t>
  </si>
  <si>
    <t xml:space="preserve"> та інші матеріальні ресурси</t>
  </si>
  <si>
    <t>Просвірін А.Е.</t>
  </si>
  <si>
    <t>x</t>
  </si>
  <si>
    <t xml:space="preserve">    Також заповнюється суб’єктами господарювання за відсутності власного виробництва теплової енергії та відповідно до купівлі всього обсягу теплової енергії для подальшого її постачання власним споживачам.</t>
  </si>
  <si>
    <t xml:space="preserve">    ** Без урахування списання безнадійної дебіторської</t>
  </si>
  <si>
    <t xml:space="preserve"> заборгованості та нарахування резерву сумнівних боргів.</t>
  </si>
  <si>
    <t>Додаток 6</t>
  </si>
  <si>
    <t>до рішення Виконавчого комітету Вишневої міської ради</t>
  </si>
  <si>
    <t>Базовий період (факт)</t>
  </si>
  <si>
    <t>Річний план</t>
  </si>
  <si>
    <t>Зокрема за місяць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</si>
  <si>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</si>
  <si>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</si>
  <si>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</si>
  <si>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</si>
  <si>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</si>
  <si>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</si>
  <si>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</si>
  <si>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</si>
  <si>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</si>
  <si>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</si>
  <si>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</si>
  <si>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</si>
  <si>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план</t>
  </si>
  <si>
    <t>Відпуск теплової енергії з колекторів власних генерувальних джерел, усього, зокрема:</t>
  </si>
  <si>
    <t>на установках, що використовують нетрадиційні або поновлювані джерела енергії</t>
  </si>
  <si>
    <t>котельні</t>
  </si>
  <si>
    <t>Надходження в мережу суб'єкта господарювання теплової енергії, яка вироблена іншими виробниками, усього, зокрема:</t>
  </si>
  <si>
    <t>покупна теплова енергія (розшифрувати за назвами виробників)</t>
  </si>
  <si>
    <t>теплова енергія інших власників для транспортування мережами суб'єкта господарювання (розшифрувати за власниками)</t>
  </si>
  <si>
    <t>Надходження теплової енергії в мережу суб'єкта господарювання, усього (пункт 2 + пункт 1)</t>
  </si>
  <si>
    <t>Втрати теплової енергії в теплових мережах суб'єкта господарювання, усього:</t>
  </si>
  <si>
    <t>те саме у відсотках від пункту 3</t>
  </si>
  <si>
    <t>зокрема втрати в теплових мережах суб'єкта господарювання теплової енергії інших власників (розшифрувати за власниками)</t>
  </si>
  <si>
    <t>те саме у відсотках від пункту 2.2</t>
  </si>
  <si>
    <t>Надходження теплової енергії суб'єкта господарювання в мережу інших теплотранспортувальних організацій</t>
  </si>
  <si>
    <t>Втрати теплової енергії суб'єкта господарювання в теплових мережах інших теплотранспортувальних організацій</t>
  </si>
  <si>
    <t>Корисний відпуск теплової енергії з мереж суб'єкта господарювання, усього, зокрема:</t>
  </si>
  <si>
    <t>теплова енергія інших власників (розшифрувати за назвами власників)</t>
  </si>
  <si>
    <t>господарські потреби ліцензованої діяльності суб'єкта господарювання</t>
  </si>
  <si>
    <t>корисний відпуск теплової енергії власним споживачам суб'єкта господарювання, усього, зокрема на потреби:</t>
  </si>
  <si>
    <t>те саме у відсотках від пункту 7.3</t>
  </si>
  <si>
    <t>Теплове навантаження об'єктів теплоспоживання власних споживачів суб'єкта господарювання, усього, зокрема на потреби:</t>
  </si>
  <si>
    <t>Гкал/год</t>
  </si>
  <si>
    <t>Відпуск теплової енергії суб'єкта господарювання на надання комунальних послуг споживачам, зокрема:</t>
  </si>
  <si>
    <t>постачання теплової енергії, зокрема на потреби:</t>
  </si>
  <si>
    <t>постачання гарячої води, зокрема на потреби:</t>
  </si>
  <si>
    <t>від 08.05.2019 року №23/16</t>
  </si>
  <si>
    <t xml:space="preserve">                                                                                                  </t>
  </si>
  <si>
    <t>Одиниці</t>
  </si>
  <si>
    <t>виміру</t>
  </si>
  <si>
    <t>Період, що</t>
  </si>
  <si>
    <t>передує базовому (факт)</t>
  </si>
  <si>
    <t>7.3.1</t>
  </si>
  <si>
    <t>7.3.2</t>
  </si>
  <si>
    <t>7.3.3</t>
  </si>
  <si>
    <t>7.3.4</t>
  </si>
  <si>
    <t>9.1.1</t>
  </si>
  <si>
    <t>9.1.2</t>
  </si>
  <si>
    <t>9.1.3</t>
  </si>
  <si>
    <t>9.1.4</t>
  </si>
  <si>
    <t>9.2.1</t>
  </si>
  <si>
    <t>9.2.2</t>
  </si>
  <si>
    <t>9.2.3</t>
  </si>
  <si>
    <t>9.2.4</t>
  </si>
  <si>
    <t>Додаток 7</t>
  </si>
  <si>
    <t>Вид палива</t>
  </si>
  <si>
    <t>Відпуск теплової енергії з колекторів, Гкал</t>
  </si>
  <si>
    <t>Норма питомих витрат умовного палива, кг у.п./Гкал</t>
  </si>
  <si>
    <t>Витрати умовного палива, тонн</t>
  </si>
  <si>
    <t>Вартість палива, тис. грн</t>
  </si>
  <si>
    <t>Ціна 1 тонни умовного палива, грн/тонну</t>
  </si>
  <si>
    <t>Газ, зокрема для потреб:</t>
  </si>
  <si>
    <t>Мазут, зокрема для потреб:</t>
  </si>
  <si>
    <t>Вугілля, зокрема для потреб:</t>
  </si>
  <si>
    <t>Інше технологічне паливо, зокрема для потреб:</t>
  </si>
  <si>
    <t>Сумарні та середньозважені показники, зокрема для потреб:</t>
  </si>
  <si>
    <t> </t>
  </si>
  <si>
    <r>
      <t xml:space="preserve">від </t>
    </r>
    <r>
      <rPr>
        <b/>
        <u/>
        <sz val="12"/>
        <color theme="1"/>
        <rFont val="Times New Roman"/>
        <family val="1"/>
        <charset val="204"/>
      </rPr>
      <t xml:space="preserve">08.05.2019 року </t>
    </r>
    <r>
      <rPr>
        <b/>
        <sz val="12"/>
        <color theme="1"/>
        <rFont val="Times New Roman"/>
        <family val="1"/>
        <charset val="204"/>
      </rPr>
      <t>№</t>
    </r>
    <r>
      <rPr>
        <b/>
        <u/>
        <sz val="12"/>
        <color theme="1"/>
        <rFont val="Times New Roman"/>
        <family val="1"/>
        <charset val="204"/>
      </rPr>
      <t>23/16</t>
    </r>
  </si>
  <si>
    <t>Додаток 8</t>
  </si>
  <si>
    <t>ФОРМА РОЗРАХУНКУ</t>
  </si>
  <si>
    <t>вартості технологічних витрат електроенергії на виробництво, транспортування та постачання теплової енергії</t>
  </si>
  <si>
    <t xml:space="preserve"> (без ПДВ)</t>
  </si>
  <si>
    <t>Планований рік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</si>
  <si>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</si>
  <si>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</si>
  <si>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</si>
  <si>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</si>
  <si>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</si>
  <si>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</si>
  <si>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</si>
  <si>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</si>
  <si>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</si>
  <si>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</si>
  <si>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</si>
  <si>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</si>
  <si>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Виробництво теплової енергії котельнями</t>
  </si>
  <si>
    <t>Відпуск теплової енергії з колекторів котелень</t>
  </si>
  <si>
    <t>Норма питомих витрат електроенергії на виробництво теплової енергії</t>
  </si>
  <si>
    <t>кВт·год/Гкал</t>
  </si>
  <si>
    <t>Обсяг споживання активної електроенергії, усього</t>
  </si>
  <si>
    <t>тис. кВт·год</t>
  </si>
  <si>
    <t>Споживання електроенергії (I клас напруги)</t>
  </si>
  <si>
    <t>Тариф без ПДВ (I клас напруги)</t>
  </si>
  <si>
    <t>коп/кВт·год</t>
  </si>
  <si>
    <t>Вартість електроенергії (I клас напруги)</t>
  </si>
  <si>
    <t>Споживання електроенергії (II клас напруги)</t>
  </si>
  <si>
    <t>Тариф без ПДВ (II клас напруги)</t>
  </si>
  <si>
    <t>Вартість електроенергії (II клас напруги)</t>
  </si>
  <si>
    <t>Вартість активної електроенергії, усього</t>
  </si>
  <si>
    <t>Обсяг споживання реактивної електроенергії</t>
  </si>
  <si>
    <t>тис. кВАр·год</t>
  </si>
  <si>
    <t>Тариф на споживання реактивної електроенергії без ПДВ</t>
  </si>
  <si>
    <t>коп/кВАр·год</t>
  </si>
  <si>
    <t>Вартість споживання реактивної електроенергії</t>
  </si>
  <si>
    <t>Вартість активної та реактивної електроенергії на виробництво теплової енергії котельнями</t>
  </si>
  <si>
    <t>Транспортування теплової енергії власними тепловими мережами</t>
  </si>
  <si>
    <t>Обсяг надходження теплової енергії у власні теплові мережі</t>
  </si>
  <si>
    <t>Норма питомих витрат електроенергії на транспортування теплової енергії</t>
  </si>
  <si>
    <t>кВт·год /Гкал</t>
  </si>
  <si>
    <t>Вартість активної та реактивної електроенергії на транспортування теплової енергії власними мережами</t>
  </si>
  <si>
    <t>Постачання теплової енергії</t>
  </si>
  <si>
    <t>Відпуск теплової енергії</t>
  </si>
  <si>
    <t>Норма питомих витрат електроенергії на постачання теплової енергії</t>
  </si>
  <si>
    <t>комітету Вишневої міської ради</t>
  </si>
  <si>
    <t>Період, що передує базовому (факт)</t>
  </si>
  <si>
    <t>Передбачено чинними тарифами</t>
  </si>
  <si>
    <t>Планований період</t>
  </si>
  <si>
    <t>Встановлена потужність джерел теплопостачання (генерувальних джерел)</t>
  </si>
  <si>
    <t>Теплове навантаження об'єктів теплоспоживання власних споживачів</t>
  </si>
  <si>
    <t>Питоме використання палива (газу) до обсягу відпуску в мережу теплової енергії з колекторів генерувальних джерел</t>
  </si>
  <si>
    <t>інше паливо (зазначити)</t>
  </si>
  <si>
    <t>Фактичне питоме використання умовного палива на відпуск теплової енергії з колекторів генерувальних джерел</t>
  </si>
  <si>
    <t>кг у.п./Гкал</t>
  </si>
  <si>
    <t>Встановлений норматив використання умовного палива на відпуск теплової енергії з колекторів генерувальних джерел</t>
  </si>
  <si>
    <t>Обсяг виробленої теплової енергії</t>
  </si>
  <si>
    <t>Обсяг використання теплової енергії на власні потреби джерел теплопостачання (генерувальних джерел)</t>
  </si>
  <si>
    <t>Обсяг відпущеної в мережу теплової енергії з колекторів генерувальних джерел</t>
  </si>
  <si>
    <t>Середньооблікова чисельність персоналу ліцензованої діяльності</t>
  </si>
  <si>
    <t>осіб</t>
  </si>
  <si>
    <t>Середньомісячна заробітна плата персоналу ліцензованої діяльності</t>
  </si>
  <si>
    <t>грн</t>
  </si>
  <si>
    <t>Витрати на оплату праці у повній собівартості, усього</t>
  </si>
  <si>
    <t>Витрати на ремонт та інше поліпшення основних засобів у повній собівартості, усього</t>
  </si>
  <si>
    <t>зокрема без заробітної плати з нарахуваннями</t>
  </si>
  <si>
    <t>Амортизаційні відрахування у повній собівартості, усього</t>
  </si>
  <si>
    <t>Витрати на електроенергію у повній собівартості, усього</t>
  </si>
  <si>
    <t>Транспортування теплової енергії</t>
  </si>
  <si>
    <t>Загальна довжина теплових мереж у двотрубному обчисленні станом на кінець року</t>
  </si>
  <si>
    <t>км</t>
  </si>
  <si>
    <t>Річний обсяг надходження теплової енергії в мережу ліцензіата</t>
  </si>
  <si>
    <t>Фактичні втрати теплової енергії у власних мережах:</t>
  </si>
  <si>
    <t>у відсотках</t>
  </si>
  <si>
    <t>Нормативні втрати теплової енергії у власних мережах:</t>
  </si>
  <si>
    <t>Річний обсяг транспортування теплової енергії мережами, зокрема:</t>
  </si>
  <si>
    <t>власної теплової енергії мережами сторонніх підприємств</t>
  </si>
  <si>
    <t>власними тепловими мережами усього, у тому числі:</t>
  </si>
  <si>
    <t>власної теплової енергії</t>
  </si>
  <si>
    <t>теплової енергії інших власників</t>
  </si>
  <si>
    <t>Теплове навантаження об'єктів теплоспоживання споживачів інших власників теплової енергії*, яка транспортується мережами ліцензіата, зокрема на потреби:</t>
  </si>
  <si>
    <t>Кількість споживачів (абонентів) ліцензіата, усього, зокрема:</t>
  </si>
  <si>
    <t>одиниць</t>
  </si>
  <si>
    <t>населення - фізичні особи</t>
  </si>
  <si>
    <t>виконавці комунальних послуг (з постачання теплової енергії та постачання гарячої води)</t>
  </si>
  <si>
    <t>релігійні організації</t>
  </si>
  <si>
    <t>бюджетні установи та організації</t>
  </si>
  <si>
    <t>інші споживачі</t>
  </si>
  <si>
    <t>Річний обсяг постачання теплової енергії споживачам, зокрема на потреби:</t>
  </si>
  <si>
    <t>населення - фізичних осіб</t>
  </si>
  <si>
    <t>зокрема, що обліковується приладами обліку</t>
  </si>
  <si>
    <t>виконавців комунальних послуг для населення з централізованого опалення та централізованого постачання гарячої води</t>
  </si>
  <si>
    <t>зокрема що обліковується приладами обліку</t>
  </si>
  <si>
    <t>Надання послуги з постачання теплової енергії</t>
  </si>
  <si>
    <t>Кількість споживачів (абонентів) виконавця послуг, яким надається послуга з постачання теплової енергії усього, зокрема:</t>
  </si>
  <si>
    <t>Середньооблікова чисельність персоналу, що забезпечує надання послуги з постачання теплової енергії (без персоналу за ліцензованими видами діяльності)</t>
  </si>
  <si>
    <t>Середньомісячна заробітна плата персоналу, що забезпечує надання послуги з постачання теплової енергії (без персоналу за ліцензованими видами діяльності)</t>
  </si>
  <si>
    <t>Річний обсяг надання послуги з постачання теплової енергії споживачам, зокрема:</t>
  </si>
  <si>
    <t>населенню - фізичним особам</t>
  </si>
  <si>
    <t>релігійним організаціям</t>
  </si>
  <si>
    <t>бюджетним установам та організаціям</t>
  </si>
  <si>
    <t>іншим споживачам</t>
  </si>
  <si>
    <t>Витрати на оплату праці у повній собівартості послуг, усього</t>
  </si>
  <si>
    <t>Витрати на ремонт та інше поліпшення основних засобів у повній собівартості послуг, усього</t>
  </si>
  <si>
    <t>Амортизаційні відрахування у повній собівартості послуг, усього</t>
  </si>
  <si>
    <t>Витрати на електроенергію у повній собівартості послуг, усього</t>
  </si>
  <si>
    <t>Надання послуги з постачання гарячої води</t>
  </si>
  <si>
    <t>Кількість споживачів (абонентів) виконавця послуг, яким надається послуга з постачання гарячої води усього, зокрема:</t>
  </si>
  <si>
    <t>Середньооблікова чисельність персоналу, що забезпечує надання послуги з постачання гарячої води (без персоналу за ліцензованими видами діяльності)</t>
  </si>
  <si>
    <t>Середньомісячна заробітна плата персоналу, що забезпечує надання послуги з постачання гарячої води (без персоналу за ліцензованими видами діяльності)</t>
  </si>
  <si>
    <t>Річний обсяг надання послуги з постачання гарячої води споживачам, зокрема:</t>
  </si>
  <si>
    <t>* Заповнюється в разі встановлення двоставкових тарифів.</t>
  </si>
  <si>
    <t>7.2.1</t>
  </si>
  <si>
    <t>7.2.2</t>
  </si>
  <si>
    <t>4.1</t>
  </si>
  <si>
    <t>4.1.1</t>
  </si>
  <si>
    <t>4.2.1</t>
  </si>
  <si>
    <t>4.3.1</t>
  </si>
  <si>
    <t>4.4.1</t>
  </si>
  <si>
    <t>4.5.1</t>
  </si>
  <si>
    <t xml:space="preserve">до рішення Виконавчого </t>
  </si>
  <si>
    <t>Додаток 9</t>
  </si>
  <si>
    <t xml:space="preserve">теплової енергії, надає послуги з постачання теплової енергії та постачання гарячої води </t>
  </si>
  <si>
    <t>керівник</t>
  </si>
  <si>
    <t>підпис</t>
  </si>
  <si>
    <t>ініціали, прізвище</t>
  </si>
  <si>
    <t>Додаток 10</t>
  </si>
  <si>
    <t>ФОРМА </t>
  </si>
  <si>
    <t>(найменування суб’єкта господарювання - виконавця послуг)</t>
  </si>
  <si>
    <t>Назва показника</t>
  </si>
  <si>
    <t>Послуга з постачання гарячої води</t>
  </si>
  <si>
    <t>У тому числі:</t>
  </si>
  <si>
    <t>з рушникосульниками</t>
  </si>
  <si>
    <t>без рушникосушильників</t>
  </si>
  <si>
    <t>Собівартість власної теплової енергії, врахована у встановлених тарифах на теплову енергію для потреб відповідної категорії споживачів</t>
  </si>
  <si>
    <t>зокрема паливна складова</t>
  </si>
  <si>
    <t>Витрати на утримання абонентської служби, зокрема:</t>
  </si>
  <si>
    <t>внески на соціальні заходи</t>
  </si>
  <si>
    <t>інші витрати абонентської служби</t>
  </si>
  <si>
    <t>Витрати на придбання холодної води для надання послуги з постачання гарячої води</t>
  </si>
  <si>
    <t>Решта витрат, крім послуг банку та інших установ із приймання і перерахування коштів споживачів</t>
  </si>
  <si>
    <t>Собівартість послуг без урахування послуг банку та інших установ із приймання і перерахування коштів споживачів</t>
  </si>
  <si>
    <t>прибуток у тарифі на теплову енергію для потреб відповідної категорії споживачів</t>
  </si>
  <si>
    <t>Послуги банку та інших установ із приймання і перерахування коштів споживачів</t>
  </si>
  <si>
    <t>Повна планована собівартість послуг з урахуванням послуг банку та інших установ із приймання і перерахування коштів споживачів</t>
  </si>
  <si>
    <t>Вартість послуги</t>
  </si>
  <si>
    <t>Плановані тарифи на послуги з постачання гарячої води</t>
  </si>
  <si>
    <t>Плановані тарифи на послуги з ПДВ, усього, зокрема:</t>
  </si>
  <si>
    <t>паливна складова з ПДВ</t>
  </si>
  <si>
    <t>решта витрат, крім паливної складової, з ПДВ</t>
  </si>
  <si>
    <t>Обсяг теплової енергії, врахований у розрахунку собівартості, Гкал</t>
  </si>
  <si>
    <t>Кількість абонентів, яким надаються послуги</t>
  </si>
  <si>
    <t>Середньорічна кількість штатних працівників, задіяних у наданні послуг, зокрема:</t>
  </si>
  <si>
    <t>абонентська служба</t>
  </si>
  <si>
    <t>решта працівників, задіяних у наданні послуг</t>
  </si>
  <si>
    <t>Середньорічна кількість позаштатних працівників за договором, задіяних у наданні послуг, зокрема:</t>
  </si>
  <si>
    <t>Середньомісячна заробітна плата, грн</t>
  </si>
  <si>
    <t>Відсоток послуг банку та інших установ із приймання і перерахування коштів споживачів, %</t>
  </si>
  <si>
    <r>
      <t>__________</t>
    </r>
    <r>
      <rPr>
        <sz val="12"/>
        <color theme="1"/>
        <rFont val="Times New Roman"/>
        <family val="1"/>
        <charset val="204"/>
      </rPr>
      <t> </t>
    </r>
  </si>
  <si>
    <t>Примітка.</t>
  </si>
  <si>
    <r>
      <t>Рядки, відмічені позначкою X, суб'єктом господарювання - виконавцем послуг не заповнюються;</t>
    </r>
    <r>
      <rPr>
        <sz val="12"/>
        <color theme="1"/>
        <rFont val="Times New Roman"/>
        <family val="1"/>
        <charset val="204"/>
      </rPr>
      <t> </t>
    </r>
  </si>
  <si>
    <t>розрахунок тарифів за наведеною формою здійснюється окремо для кожної категорії споживачів.</t>
  </si>
  <si>
    <t xml:space="preserve">                                                     (найменування суб’єкта господарювання - виконавця послуг)</t>
  </si>
  <si>
    <r>
      <t>грн/м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</si>
  <si>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r>
      <t>Обсяг споживання гарячої води відповідною категорією споживачів, тис. м</t>
    </r>
    <r>
      <rPr>
        <sz val="14"/>
        <color rgb="FF000000"/>
        <rFont val="Times New Roman"/>
        <family val="1"/>
        <charset val="204"/>
      </rPr>
      <t> 3</t>
    </r>
  </si>
  <si>
    <r>
      <t>Обсяг холодної води для підігріву, тис. 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</si>
  <si>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r>
      <t>Вартість 1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холодної води без ПДВ, грн</t>
    </r>
  </si>
  <si>
    <r>
      <t>Питомі норми, враховані у планованих тарифах на послуги з постачання гарячої води, Гкал/м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</si>
  <si>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t>Додаток 11</t>
  </si>
  <si>
    <t>на території __________________________________________________________________________________</t>
  </si>
  <si>
    <t>Адреса житлового та нежитлового приміщення</t>
  </si>
  <si>
    <t>(вулиця, будинок, корпус)</t>
  </si>
  <si>
    <t>Рік введення в експлуатацію</t>
  </si>
  <si>
    <t>Наявність будинкових приладів обліку теплової енергії на постачання теплової енергії (наявний/</t>
  </si>
  <si>
    <t>Наявність будинкових приладів обліку теплової енергії на постачання гарячої води</t>
  </si>
  <si>
    <t>Кількість абонентів послуги з постачання теплової енергії</t>
  </si>
  <si>
    <t>Зокрема з квартирними</t>
  </si>
  <si>
    <t> засобами обліку теплової енергії</t>
  </si>
  <si>
    <t>Кількість абонентів, які отримують послугу з постачання гарячої води, усього</t>
  </si>
  <si>
    <t> засобами обліку гарячої води</t>
  </si>
  <si>
    <t>Загальна опалювана площа житлового будинку, усього,</t>
  </si>
  <si>
    <t>Усього, зокрема:</t>
  </si>
  <si>
    <t>X</t>
  </si>
  <si>
    <t>З будинковими приладами обліку теплової енергії на послугу з постачання теплової енергії, зокрема:</t>
  </si>
  <si>
    <t>1 - 2-поверхових будинків</t>
  </si>
  <si>
    <t>3 - 4-поверхових будинків</t>
  </si>
  <si>
    <t>5 і більше поверхів</t>
  </si>
  <si>
    <t>Без будинкових приладів обліку теплової енергії на послугу з постачання теплової енергії, усього, зокрема:</t>
  </si>
  <si>
    <t>1 - 2-поверхових будинків, зокрема:</t>
  </si>
  <si>
    <t>споруджених до 1930 р.</t>
  </si>
  <si>
    <t>споруджених з 1930 по 1958 рр.</t>
  </si>
  <si>
    <t>споруджених з 1959 по 1970 рр.</t>
  </si>
  <si>
    <t>споруджених з 1971 по 1980 рр.</t>
  </si>
  <si>
    <t>споруджених з 1981 по 1985 рр.</t>
  </si>
  <si>
    <t>споруджених з 1986 по 1999 рр.</t>
  </si>
  <si>
    <t>споруджених з 2000 р.</t>
  </si>
  <si>
    <t>3 - 4-поверхових будинків, зокрема:</t>
  </si>
  <si>
    <t xml:space="preserve">Кількість </t>
  </si>
  <si>
    <t>поверхів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</si>
  <si>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</si>
  <si>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№ </t>
  </si>
  <si>
    <t>Показник</t>
  </si>
  <si>
    <t>Зокрема</t>
  </si>
  <si>
    <t>з будинковими приладами обліку теплової енергії</t>
  </si>
  <si>
    <t>без будинкових приладів обліку теплової енергії</t>
  </si>
  <si>
    <t>Кількість абонентів, яким надається послуга з постачання теплової енергії</t>
  </si>
  <si>
    <t>1-2-поверхових будинків</t>
  </si>
  <si>
    <t>3-4-поверхових будинків</t>
  </si>
  <si>
    <t>Річний обсяг теплової енергії для забезпечення послугою з постачання теплової енергії у житлових будинках (пункт 2), Гкал, усього, зокрема:</t>
  </si>
  <si>
    <t>Обсяг теплової енергії для надання послуги з постачання гарячої води для населення, Гкал</t>
  </si>
  <si>
    <t>Сума рядків 3 і 5, Гкал</t>
  </si>
  <si>
    <t>Максимальне теплове навантаження житлових будинків (пункт 2), Гкал/год</t>
  </si>
  <si>
    <t>Дані, що плануються для розрахунку тарифів на послугу з постачання теплової енергії</t>
  </si>
  <si>
    <t>кількість діб опалювального періоду</t>
  </si>
  <si>
    <t>розрахункова температура для проектування системи опалення, ° C</t>
  </si>
  <si>
    <t>середня температура зовнішнього повітря опалювального періоду, ° C</t>
  </si>
  <si>
    <t>Дані згідно з додатком 1 до КТМ 204 України 244-94</t>
  </si>
  <si>
    <t>Дані згідно з додатком ДСТУ-Н Б В.1.1-27:2010 Будівельна кліматологія:</t>
  </si>
  <si>
    <t>Примітка</t>
  </si>
  <si>
    <t>Інформація за наведеною формою заповнюється окремо для кожної категорії споживачів</t>
  </si>
  <si>
    <t xml:space="preserve">                                                                                           </t>
  </si>
  <si>
    <r>
      <t>________</t>
    </r>
    <r>
      <rPr>
        <sz val="14"/>
        <color theme="1"/>
        <rFont val="Times New Roman"/>
        <family val="1"/>
        <charset val="204"/>
      </rPr>
      <t> </t>
    </r>
  </si>
  <si>
    <t>Додаток 13</t>
  </si>
  <si>
    <t>________________________________________________________ </t>
  </si>
  <si>
    <t>з квартирними засобами обліку гарячої води</t>
  </si>
  <si>
    <t>без квартирних засобів обліку гарячої води</t>
  </si>
  <si>
    <t>Кількість абонентів, яким надається послуга з постачання гарячої води</t>
  </si>
  <si>
    <t>Відповідна кількість мешканців, яким надається послуга з централізованого постачання гарячої води</t>
  </si>
  <si>
    <t>Кількість теплової енергії, потрібної для підігріву обсягу води (пункт 5), усього, Гкал на рік</t>
  </si>
  <si>
    <t>Фактична кількість днів надання послуги з постачання гарячої води за базовий період, діб</t>
  </si>
  <si>
    <t>Планована кількість днів надання послуги з постачання гарячої води протягом опалювального періоду, діб</t>
  </si>
  <si>
    <t>Планована кількість днів надання послуги з постачання гарячої води протягом міжопалювального періоду, діб</t>
  </si>
  <si>
    <t>Планована кількість годин надання послуги з постачання гарячої води на добу протягом опалювального періоду, годин</t>
  </si>
  <si>
    <t>Планована кількість годин надання послуги з постачання гарячої води на добу протягом міжопалювального періоду, годин</t>
  </si>
  <si>
    <t>Середня температура холодної води протягом опалювального періоду, ° C</t>
  </si>
  <si>
    <t>Середня температура холодної води протягом міжопалювального періоду, ° C</t>
  </si>
  <si>
    <t>* Розраховується за кожною затвердженою органом місцевого самоврядування нормою споживання гарячої води, м-3 на місяць.</t>
  </si>
  <si>
    <t>Рядки, відмічені позначкою X, виконавцем послуг не заповнюються; інформація за наведеною формою заповнюється окремо для кожної категорії споживачів</t>
  </si>
  <si>
    <t xml:space="preserve">                                                                        ФОРМА </t>
  </si>
  <si>
    <t>надання інформації щодо планованих обсягів теплової енергії та води для надання послуг з</t>
  </si>
  <si>
    <t xml:space="preserve"> постачання гарячої води для відповідної категорії споживачів </t>
  </si>
  <si>
    <t xml:space="preserve">             (ініціали, прізвище)</t>
  </si>
  <si>
    <r>
      <t>Планований обсяг використання споживачами відповідної категорії гарячої води на розрахунковий період,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рік*:</t>
    </r>
  </si>
  <si>
    <r>
      <t>затверджена органом місцевого самоврядування норма споживання гарячої води,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місяць</t>
    </r>
  </si>
  <si>
    <r>
      <t>розрахунковий річний обсяг послуги з централізованого постачання гарячої води за нормою (підпункт 3.1), 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</si>
  <si>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r>
      <t>Планований обсяг використання споживачами гарячої води,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рік</t>
    </r>
  </si>
  <si>
    <r>
      <t>Обсяг закупівлі холодної води для підігріву,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рік</t>
    </r>
  </si>
  <si>
    <r>
      <t>Нормативна кількість теплової енергії, потрібної для підігріву 1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холодної води, Гкал/м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</si>
  <si>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t>Додаток 5</t>
  </si>
  <si>
    <t>Складові тарифу, вартість яких змінюється на загальнодержавному рівні</t>
  </si>
  <si>
    <t>Втрати всього,</t>
  </si>
  <si>
    <t>зокрема:</t>
  </si>
  <si>
    <t>транспортування теплової енергії</t>
  </si>
  <si>
    <t>постачання теплової енергії</t>
  </si>
  <si>
    <t>РАЗОМ</t>
  </si>
  <si>
    <t>ДОВІДКОВА ІНФОРМАЦІЯ:</t>
  </si>
  <si>
    <t>1. Зміна вартості складових тарифу:</t>
  </si>
  <si>
    <t>Складова тарифу</t>
  </si>
  <si>
    <t>Вартість складової у відповідному тарифі на дату подання суб'єктом господарювання розрахунків до органу місцевого самоврядування</t>
  </si>
  <si>
    <t>(грн)</t>
  </si>
  <si>
    <t>ПОГОДЖЕНО</t>
  </si>
  <si>
    <t>(орган місцевого самоврядування)</t>
  </si>
  <si>
    <t>Різниця</t>
  </si>
  <si>
    <t>(п.3 - п.2)</t>
  </si>
  <si>
    <t xml:space="preserve">Вартість складової у відповідному тарифі на дату </t>
  </si>
  <si>
    <t>введення в дію тарифу (грн)</t>
  </si>
  <si>
    <t>________________________________</t>
  </si>
  <si>
    <t xml:space="preserve">втрат суб'єктів господарювання у сфері теплопостачання, які виникли протягом періоду розгляду розрахунків тарифів на теплову енергію, </t>
  </si>
  <si>
    <t xml:space="preserve">її виробництво, транспортування та постачання для відповідної категорії споживачів, встановлення та їх оприлюднення органом </t>
  </si>
  <si>
    <t xml:space="preserve"> місцевого самоврядування*</t>
  </si>
  <si>
    <t>2. Обсяги виробництва/транспортування/постачання теплової енергії</t>
  </si>
  <si>
    <t>Тривалість періоду розгляду розрахунків тарифів, встановлення та їх оприлюднення</t>
  </si>
  <si>
    <t>(днів)</t>
  </si>
  <si>
    <t>Обсяги виробництва/транспортування/постачання теплової енергії за відповідний період:</t>
  </si>
  <si>
    <t>виробництва теплової енергії</t>
  </si>
  <si>
    <t>(Гкал)</t>
  </si>
  <si>
    <t>м. Вишневе, вул. Ватутіна буд. 29</t>
  </si>
  <si>
    <t>наявний</t>
  </si>
  <si>
    <t>Директор ТОВ "Компанія з обслуговування газових мереж</t>
  </si>
  <si>
    <t>та теплопостачання"</t>
  </si>
  <si>
    <t>А.Е. Просвірін</t>
  </si>
  <si>
    <t>Директор ТОВ "Компанія по обслуговуванню газових мереж</t>
  </si>
  <si>
    <t xml:space="preserve">                  (підпис)</t>
  </si>
  <si>
    <t xml:space="preserve">                      (керівник)</t>
  </si>
  <si>
    <t>А..Е. Просвірін</t>
  </si>
  <si>
    <t>А.Е.Просвірін</t>
  </si>
  <si>
    <r>
      <t>Примітка.</t>
    </r>
    <r>
      <rPr>
        <sz val="14"/>
        <color theme="1"/>
        <rFont val="Times New Roman"/>
        <family val="1"/>
        <charset val="204"/>
      </rPr>
      <t xml:space="preserve"> Рядки, відмічені позначкою X, суб'єктом господарювання -виконавцем послуг не заповнюються.</t>
    </r>
  </si>
  <si>
    <t xml:space="preserve">                                         А.Е. Просвірін</t>
  </si>
  <si>
    <t xml:space="preserve">                                          (ініціали, прізвище)</t>
  </si>
  <si>
    <t xml:space="preserve">                                     (підпис)</t>
  </si>
  <si>
    <t xml:space="preserve">                           розрахунку одноставкових тарифів на послуги з постачання гарячої води для відповідної категорії споживачів </t>
  </si>
  <si>
    <t>Директор ТОВ "Компанія з обслуговування газових</t>
  </si>
  <si>
    <t>мереж та теплопостачання</t>
  </si>
  <si>
    <t xml:space="preserve">                         вартості технологічного палива на виробництво теплової енергії котельнями </t>
  </si>
  <si>
    <t>та теплопостачання</t>
  </si>
  <si>
    <t xml:space="preserve">                 (ініціали, прізвище)</t>
  </si>
  <si>
    <t xml:space="preserve"> до рішення Виконавчого комітету Вишневої міської ради</t>
  </si>
  <si>
    <t xml:space="preserve">                                                                                                      </t>
  </si>
  <si>
    <t xml:space="preserve"> Додаток 4</t>
  </si>
  <si>
    <t xml:space="preserve">                                                                                                     </t>
  </si>
  <si>
    <t xml:space="preserve">Директор ТОВ "Компанія з обслуговування </t>
  </si>
  <si>
    <t>Директор ТОВ "Компанія з обслуговування</t>
  </si>
  <si>
    <t>м.Вишневе  вул. Ватутіна буд. 29</t>
  </si>
  <si>
    <t xml:space="preserve">                                                        м.Вишневе  вул. Ватутіна буд. 29</t>
  </si>
  <si>
    <t>61,313</t>
  </si>
  <si>
    <t>573,030</t>
  </si>
  <si>
    <t xml:space="preserve">                                                       ТОВ "Компанія з обслуговування газових мереж та теплопостачання"</t>
  </si>
  <si>
    <t xml:space="preserve">               </t>
  </si>
  <si>
    <t xml:space="preserve">                                            (найменування суб’єкта господарювання)</t>
  </si>
  <si>
    <t xml:space="preserve">             м.Вишневе  вул. Ватутіна буд. 29</t>
  </si>
  <si>
    <r>
      <t>тис. м</t>
    </r>
    <r>
      <rPr>
        <b/>
        <vertAlign val="superscript"/>
        <sz val="18"/>
        <color theme="1"/>
        <rFont val="Times New Roman"/>
        <family val="1"/>
        <charset val="204"/>
      </rPr>
      <t xml:space="preserve"> 2</t>
    </r>
  </si>
  <si>
    <t>136,,4</t>
  </si>
  <si>
    <r>
      <t>Загальна опалювана площа житлових будинків станом на початок планованого періоду без площі квартир з автономним опаленням, м</t>
    </r>
    <r>
      <rPr>
        <b/>
        <vertAlign val="superscript"/>
        <sz val="16"/>
        <color rgb="FF000000"/>
        <rFont val="Times New Roman"/>
        <family val="1"/>
        <charset val="204"/>
      </rPr>
      <t>-2</t>
    </r>
    <r>
      <rPr>
        <sz val="16"/>
        <color theme="1"/>
        <rFont val="Times New Roman"/>
        <family val="1"/>
        <charset val="204"/>
      </rPr>
      <t>, усього, зокрема:</t>
    </r>
  </si>
  <si>
    <r>
      <t>Питоме споживання теплової енергії для забезпечення послугою з постачання теплової енергії у житлових будинках (пункт 2), Гкал/м</t>
    </r>
    <r>
      <rPr>
        <sz val="16"/>
        <color rgb="FF000000"/>
        <rFont val="Times New Roman"/>
        <family val="1"/>
        <charset val="204"/>
      </rPr>
      <t>2</t>
    </r>
    <r>
      <rPr>
        <sz val="16"/>
        <color theme="1"/>
        <rFont val="Times New Roman"/>
        <family val="1"/>
        <charset val="204"/>
      </rPr>
      <t> на рік, зокрема:</t>
    </r>
  </si>
  <si>
    <t xml:space="preserve">                   постачання теплової енергії та постачання гарячої води для відповідної категорії споживачів, </t>
  </si>
  <si>
    <t xml:space="preserve">                      опалюваної площі та відповідних питомих норм на опалення будинків (будівель) у розрізі  </t>
  </si>
  <si>
    <t xml:space="preserve">                           поверхів та кліматичних показників </t>
  </si>
  <si>
    <t xml:space="preserve">                 ТОВ "Компанія по обслуговуванню газових мереж та теплопостачання"</t>
  </si>
  <si>
    <t xml:space="preserve">                                                                м.Вишневе  вул. Ватутіна буд. 29</t>
  </si>
  <si>
    <t xml:space="preserve">                                                      Додаток 12</t>
  </si>
  <si>
    <t xml:space="preserve">                                                      до рішення Виконавчого комітету Вишневої міської ради</t>
  </si>
  <si>
    <t xml:space="preserve">                                                      від 08.05.2019 року №23/16</t>
  </si>
  <si>
    <t xml:space="preserve">                 м.Вишневе  вул. Ватутіна буд. 29</t>
  </si>
  <si>
    <t xml:space="preserve">                 (загальна характеристика)</t>
  </si>
  <si>
    <r>
      <t xml:space="preserve">від </t>
    </r>
    <r>
      <rPr>
        <b/>
        <u/>
        <sz val="16"/>
        <color theme="1"/>
        <rFont val="Times New Roman"/>
        <family val="1"/>
        <charset val="204"/>
      </rPr>
      <t xml:space="preserve">08.05.2019 року </t>
    </r>
    <r>
      <rPr>
        <b/>
        <sz val="16"/>
        <color theme="1"/>
        <rFont val="Times New Roman"/>
        <family val="1"/>
        <charset val="204"/>
      </rPr>
      <t>№</t>
    </r>
    <r>
      <rPr>
        <b/>
        <u/>
        <sz val="16"/>
        <color theme="1"/>
        <rFont val="Times New Roman"/>
        <family val="1"/>
        <charset val="204"/>
      </rPr>
      <t>23/16</t>
    </r>
  </si>
  <si>
    <r>
      <t>Калорійність натурального палива, ккал/м</t>
    </r>
    <r>
      <rPr>
        <b/>
        <vertAlign val="superscript"/>
        <sz val="18"/>
        <color rgb="FF000000"/>
        <rFont val="Times New Roman"/>
        <family val="1"/>
        <charset val="204"/>
      </rPr>
      <t>-3</t>
    </r>
    <r>
      <rPr>
        <sz val="18"/>
        <color rgb="FF000000"/>
        <rFont val="Times New Roman"/>
        <family val="1"/>
        <charset val="204"/>
      </rPr>
      <t>, ккал/кг</t>
    </r>
  </si>
  <si>
    <r>
      <t>Витрати натурального палива, тис. м</t>
    </r>
    <r>
      <rPr>
        <b/>
        <vertAlign val="superscript"/>
        <sz val="18"/>
        <color rgb="FF000000"/>
        <rFont val="Times New Roman"/>
        <family val="1"/>
        <charset val="204"/>
      </rPr>
      <t>-3</t>
    </r>
    <r>
      <rPr>
        <sz val="18"/>
        <color rgb="FF000000"/>
        <rFont val="Times New Roman"/>
        <family val="1"/>
        <charset val="204"/>
      </rPr>
      <t>, тонн</t>
    </r>
  </si>
  <si>
    <r>
      <t>Ціна натурального палива, грн/тис. м</t>
    </r>
    <r>
      <rPr>
        <b/>
        <vertAlign val="superscript"/>
        <sz val="18"/>
        <color rgb="FF000000"/>
        <rFont val="Times New Roman"/>
        <family val="1"/>
        <charset val="204"/>
      </rPr>
      <t>-3</t>
    </r>
    <r>
      <rPr>
        <sz val="18"/>
        <color rgb="FF000000"/>
        <rFont val="Times New Roman"/>
        <family val="1"/>
        <charset val="204"/>
      </rPr>
      <t>, грн/тонну</t>
    </r>
  </si>
  <si>
    <t xml:space="preserve">                                      ТОВ "Компанія з обслуговування газових мереж та теплопостачання"</t>
  </si>
  <si>
    <t xml:space="preserve">                                    (найменування суб’єкта господарювання - виконавця послуг)</t>
  </si>
  <si>
    <t xml:space="preserve">                       (найменування територіальної громади)</t>
  </si>
  <si>
    <t xml:space="preserve">                  м.Вишневе  вул. Ватутіна буд. 29</t>
  </si>
  <si>
    <t xml:space="preserve">            м.Вишневе  вул. Ватутіна буд. 29</t>
  </si>
  <si>
    <t>на 2020  рік</t>
  </si>
  <si>
    <r>
      <t>м</t>
    </r>
    <r>
      <rPr>
        <b/>
        <vertAlign val="superscript"/>
        <sz val="16"/>
        <color rgb="FF000000"/>
        <rFont val="Times New Roman"/>
        <family val="1"/>
        <charset val="204"/>
      </rPr>
      <t>-3</t>
    </r>
    <r>
      <rPr>
        <sz val="16"/>
        <color rgb="FF000000"/>
        <rFont val="Times New Roman"/>
        <family val="1"/>
        <charset val="204"/>
      </rPr>
      <t> /Гкал</t>
    </r>
  </si>
  <si>
    <r>
      <t>м</t>
    </r>
    <r>
      <rPr>
        <b/>
        <vertAlign val="superscript"/>
        <sz val="16"/>
        <color rgb="FF000000"/>
        <rFont val="Times New Roman"/>
        <family val="1"/>
        <charset val="204"/>
      </rPr>
      <t>-3</t>
    </r>
  </si>
  <si>
    <t xml:space="preserve">                             Вишнева об'єднана тереторіальна громада</t>
  </si>
  <si>
    <t xml:space="preserve"> РІЧНИЙ ПЛАН</t>
  </si>
  <si>
    <t>від 29.05.2020  № 16/14</t>
  </si>
  <si>
    <t>Керуюча справами виконкому</t>
  </si>
  <si>
    <t>Ковальчук С.М</t>
  </si>
  <si>
    <t>виробництва та постачання теплової енергії на 2020 рік</t>
  </si>
  <si>
    <t>Вишневої міської ради</t>
  </si>
  <si>
    <t>до ршення виконавчого комітету</t>
  </si>
  <si>
    <t xml:space="preserve">                   Інформація щодо планованих обсягів теплової енергії для надання послуги з  </t>
  </si>
  <si>
    <t xml:space="preserve">    Інформація щодо переліку житлових та нежитлових приміщень теплопостачання яких здійснює</t>
  </si>
  <si>
    <t xml:space="preserve">Інформація про суб’єкта господарювання, що здійснює виробництво/транспортування/постачання </t>
  </si>
  <si>
    <t xml:space="preserve"> Розрахунок</t>
  </si>
  <si>
    <t>планований період Сумарні показники</t>
  </si>
  <si>
    <t>планований період для потреб населення</t>
  </si>
  <si>
    <t>планований період для потреб інших споживачів</t>
  </si>
  <si>
    <r>
      <t xml:space="preserve">Бучанського району від </t>
    </r>
    <r>
      <rPr>
        <b/>
        <u/>
        <sz val="16"/>
        <color theme="1"/>
        <rFont val="Times New Roman"/>
        <family val="1"/>
        <charset val="204"/>
      </rPr>
      <t>08.05.2019</t>
    </r>
    <r>
      <rPr>
        <b/>
        <sz val="16"/>
        <color theme="1"/>
        <rFont val="Times New Roman"/>
        <family val="1"/>
        <charset val="204"/>
      </rPr>
      <t xml:space="preserve"> року </t>
    </r>
    <r>
      <rPr>
        <b/>
        <u/>
        <sz val="16"/>
        <color theme="1"/>
        <rFont val="Times New Roman"/>
        <family val="1"/>
        <charset val="204"/>
      </rPr>
      <t>№23/16</t>
    </r>
  </si>
  <si>
    <t>газових мереж та теплопостачання"</t>
  </si>
  <si>
    <t xml:space="preserve">                                                                                        Додаток 3</t>
  </si>
  <si>
    <t xml:space="preserve">                                                                                        до рішення Виконавчого комітету Вишневої міської ради</t>
  </si>
  <si>
    <r>
      <t xml:space="preserve">                                                                                       Бучанського району від </t>
    </r>
    <r>
      <rPr>
        <b/>
        <u/>
        <sz val="16"/>
        <color theme="1"/>
        <rFont val="Times New Roman"/>
        <family val="1"/>
        <charset val="204"/>
      </rPr>
      <t xml:space="preserve">08.05.2019 року </t>
    </r>
    <r>
      <rPr>
        <b/>
        <sz val="16"/>
        <color theme="1"/>
        <rFont val="Times New Roman"/>
        <family val="1"/>
        <charset val="204"/>
      </rPr>
      <t>№</t>
    </r>
    <r>
      <rPr>
        <b/>
        <u/>
        <sz val="16"/>
        <color theme="1"/>
        <rFont val="Times New Roman"/>
        <family val="1"/>
        <charset val="204"/>
      </rPr>
      <t>23/16</t>
    </r>
  </si>
  <si>
    <t>до Рішення виконавчого комітету Вишневої міської ради</t>
  </si>
  <si>
    <t xml:space="preserve">                  </t>
  </si>
  <si>
    <t xml:space="preserve">      мереж та теплопостачання"</t>
  </si>
  <si>
    <t xml:space="preserve">   за адресою: м.Вишневе  вул. Святошинська 27Д</t>
  </si>
  <si>
    <t xml:space="preserve">          за адресою: м.Вишневе  вул. Святошнська 27Д</t>
  </si>
  <si>
    <t xml:space="preserve">             за адресою: м.Вишневе  вул. Святошинська 27Д</t>
  </si>
  <si>
    <t>інше використання прибутку 4%</t>
  </si>
  <si>
    <t xml:space="preserve">    Відкоригований тариф  на виробництво теплової енергії</t>
  </si>
  <si>
    <t>Відкоригований тариф на постачання теплової енергії</t>
  </si>
  <si>
    <t xml:space="preserve">                                Відкоригований тариф на теплову енергію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</si>
</sst>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0.0"/>
    <numFmt numFmtId="167" formatCode="#,##0.000"/>
  </numFmts>
  <fonts count="5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Pragmatica-Book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vertAlign val="superscript"/>
      <sz val="14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8"/>
      <name val="Arial"/>
      <family val="2"/>
    </font>
    <font>
      <b/>
      <sz val="14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20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b/>
      <vertAlign val="superscript"/>
      <sz val="18"/>
      <color theme="1"/>
      <name val="Times New Roman"/>
      <family val="1"/>
      <charset val="204"/>
    </font>
    <font>
      <sz val="16"/>
      <color indexed="59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vertAlign val="superscript"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vertAlign val="superscript"/>
      <sz val="18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u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20"/>
      <name val="Times New Roman"/>
      <family val="1"/>
      <charset val="204"/>
    </font>
    <font>
      <sz val="2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6" fillId="0" borderId="0"/>
  </cellStyleXfs>
  <cellXfs count="572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4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justify"/>
    </xf>
    <xf numFmtId="0" fontId="6" fillId="0" borderId="0" xfId="0" applyFont="1"/>
    <xf numFmtId="0" fontId="3" fillId="0" borderId="0" xfId="0" applyFont="1" applyAlignment="1">
      <alignment horizontal="justify" vertical="top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0" borderId="6" xfId="0" applyFont="1" applyBorder="1" applyAlignment="1">
      <alignment vertical="top" wrapText="1"/>
    </xf>
    <xf numFmtId="0" fontId="9" fillId="0" borderId="0" xfId="0" applyFont="1"/>
    <xf numFmtId="0" fontId="8" fillId="0" borderId="0" xfId="0" applyFont="1"/>
    <xf numFmtId="0" fontId="1" fillId="0" borderId="0" xfId="0" applyFont="1" applyAlignment="1">
      <alignment horizontal="justify"/>
    </xf>
    <xf numFmtId="0" fontId="1" fillId="0" borderId="6" xfId="0" applyFont="1" applyBorder="1" applyAlignment="1">
      <alignment horizontal="center" vertical="top" wrapText="1"/>
    </xf>
    <xf numFmtId="0" fontId="12" fillId="0" borderId="0" xfId="0" applyFont="1" applyAlignment="1"/>
    <xf numFmtId="0" fontId="11" fillId="0" borderId="0" xfId="0" applyFont="1"/>
    <xf numFmtId="0" fontId="1" fillId="0" borderId="0" xfId="0" applyFont="1" applyAlignment="1"/>
    <xf numFmtId="49" fontId="4" fillId="0" borderId="3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3" fillId="0" borderId="21" xfId="0" applyFont="1" applyBorder="1" applyAlignment="1">
      <alignment horizontal="center" vertical="top" wrapText="1"/>
    </xf>
    <xf numFmtId="0" fontId="0" fillId="0" borderId="0" xfId="0" applyBorder="1"/>
    <xf numFmtId="0" fontId="11" fillId="0" borderId="17" xfId="0" applyFont="1" applyBorder="1" applyAlignment="1">
      <alignment vertical="top" wrapText="1"/>
    </xf>
    <xf numFmtId="0" fontId="14" fillId="0" borderId="21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5" fillId="0" borderId="0" xfId="0" applyFont="1"/>
    <xf numFmtId="0" fontId="12" fillId="0" borderId="0" xfId="0" applyFont="1"/>
    <xf numFmtId="49" fontId="14" fillId="0" borderId="17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1" fillId="0" borderId="6" xfId="0" applyFont="1" applyBorder="1" applyAlignment="1">
      <alignment vertical="top" wrapText="1"/>
    </xf>
    <xf numFmtId="0" fontId="14" fillId="0" borderId="6" xfId="0" applyFont="1" applyBorder="1" applyAlignment="1">
      <alignment vertical="top" wrapText="1"/>
    </xf>
    <xf numFmtId="0" fontId="19" fillId="0" borderId="0" xfId="0" applyFont="1"/>
    <xf numFmtId="0" fontId="12" fillId="0" borderId="0" xfId="0" applyFont="1" applyAlignment="1">
      <alignment horizontal="center"/>
    </xf>
    <xf numFmtId="0" fontId="0" fillId="0" borderId="0" xfId="0" applyAlignment="1"/>
    <xf numFmtId="0" fontId="14" fillId="0" borderId="17" xfId="0" applyFont="1" applyBorder="1" applyAlignment="1">
      <alignment vertical="top" wrapText="1"/>
    </xf>
    <xf numFmtId="0" fontId="0" fillId="0" borderId="12" xfId="0" applyBorder="1" applyAlignment="1">
      <alignment horizontal="center"/>
    </xf>
    <xf numFmtId="49" fontId="10" fillId="0" borderId="3" xfId="0" applyNumberFormat="1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7" fillId="0" borderId="0" xfId="0" applyFont="1" applyAlignment="1">
      <alignment horizontal="justify"/>
    </xf>
    <xf numFmtId="0" fontId="9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9" fillId="0" borderId="12" xfId="0" applyFont="1" applyBorder="1"/>
    <xf numFmtId="0" fontId="22" fillId="0" borderId="0" xfId="0" applyFont="1"/>
    <xf numFmtId="0" fontId="14" fillId="0" borderId="21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12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24" fillId="0" borderId="0" xfId="0" applyFont="1" applyAlignment="1">
      <alignment horizontal="center"/>
    </xf>
    <xf numFmtId="0" fontId="1" fillId="0" borderId="21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right"/>
    </xf>
    <xf numFmtId="0" fontId="1" fillId="0" borderId="16" xfId="0" applyFont="1" applyBorder="1" applyAlignment="1">
      <alignment horizontal="center" vertical="top" wrapText="1"/>
    </xf>
    <xf numFmtId="0" fontId="14" fillId="0" borderId="26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27" xfId="0" applyFont="1" applyBorder="1" applyAlignment="1">
      <alignment horizontal="center" vertical="top" wrapText="1"/>
    </xf>
    <xf numFmtId="0" fontId="14" fillId="0" borderId="19" xfId="0" applyFont="1" applyBorder="1" applyAlignment="1">
      <alignment vertical="top" wrapText="1"/>
    </xf>
    <xf numFmtId="0" fontId="11" fillId="0" borderId="19" xfId="0" applyFont="1" applyBorder="1" applyAlignment="1">
      <alignment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23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4" fillId="0" borderId="18" xfId="0" applyFont="1" applyBorder="1" applyAlignment="1">
      <alignment vertical="top" wrapText="1"/>
    </xf>
    <xf numFmtId="0" fontId="15" fillId="0" borderId="19" xfId="0" applyFont="1" applyBorder="1"/>
    <xf numFmtId="0" fontId="23" fillId="0" borderId="0" xfId="0" applyFont="1"/>
    <xf numFmtId="0" fontId="14" fillId="0" borderId="31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4" fillId="0" borderId="3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justify"/>
    </xf>
    <xf numFmtId="0" fontId="10" fillId="0" borderId="0" xfId="0" applyFont="1" applyAlignment="1">
      <alignment horizontal="justify" vertical="top" wrapText="1"/>
    </xf>
    <xf numFmtId="0" fontId="10" fillId="0" borderId="6" xfId="0" applyFont="1" applyBorder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25" fillId="0" borderId="0" xfId="0" applyFont="1"/>
    <xf numFmtId="0" fontId="15" fillId="0" borderId="0" xfId="0" applyFont="1" applyFill="1" applyBorder="1" applyAlignment="1">
      <alignment vertical="top" wrapText="1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0" fontId="25" fillId="0" borderId="0" xfId="0" applyFont="1" applyAlignment="1">
      <alignment horizontal="center"/>
    </xf>
    <xf numFmtId="0" fontId="15" fillId="0" borderId="0" xfId="0" applyFont="1" applyAlignment="1">
      <alignment horizontal="center" vertical="top" wrapText="1"/>
    </xf>
    <xf numFmtId="0" fontId="15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17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Border="1" applyAlignment="1">
      <alignment vertical="top" wrapText="1"/>
    </xf>
    <xf numFmtId="0" fontId="25" fillId="0" borderId="0" xfId="0" applyFont="1" applyAlignment="1">
      <alignment horizontal="left"/>
    </xf>
    <xf numFmtId="0" fontId="15" fillId="0" borderId="0" xfId="0" applyFont="1" applyAlignment="1">
      <alignment horizontal="left" vertical="top" wrapText="1"/>
    </xf>
    <xf numFmtId="0" fontId="9" fillId="0" borderId="0" xfId="0" applyFont="1" applyBorder="1" applyAlignment="1">
      <alignment horizontal="right" vertical="top" wrapText="1"/>
    </xf>
    <xf numFmtId="0" fontId="14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4" fillId="0" borderId="0" xfId="0" applyFont="1"/>
    <xf numFmtId="0" fontId="14" fillId="0" borderId="12" xfId="0" applyFont="1" applyBorder="1"/>
    <xf numFmtId="0" fontId="22" fillId="0" borderId="0" xfId="0" applyFont="1" applyAlignment="1"/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10" fillId="0" borderId="0" xfId="0" applyFont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center" vertical="top" wrapText="1"/>
    </xf>
    <xf numFmtId="0" fontId="28" fillId="0" borderId="0" xfId="0" applyFont="1" applyAlignment="1"/>
    <xf numFmtId="0" fontId="17" fillId="0" borderId="0" xfId="0" applyFont="1" applyAlignment="1">
      <alignment horizontal="justify" vertical="top" wrapText="1"/>
    </xf>
    <xf numFmtId="0" fontId="10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vertical="top" wrapText="1"/>
    </xf>
    <xf numFmtId="0" fontId="25" fillId="0" borderId="0" xfId="0" applyFont="1" applyAlignment="1">
      <alignment wrapText="1"/>
    </xf>
    <xf numFmtId="0" fontId="3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wrapText="1"/>
    </xf>
    <xf numFmtId="0" fontId="10" fillId="0" borderId="11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16" xfId="0" applyNumberFormat="1" applyFont="1" applyBorder="1" applyAlignment="1">
      <alignment horizontal="center" vertical="top" wrapText="1"/>
    </xf>
    <xf numFmtId="49" fontId="10" fillId="0" borderId="2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5" fillId="0" borderId="0" xfId="0" applyNumberFormat="1" applyFont="1" applyAlignment="1">
      <alignment horizontal="center"/>
    </xf>
    <xf numFmtId="0" fontId="11" fillId="0" borderId="0" xfId="0" applyFont="1" applyBorder="1" applyAlignment="1">
      <alignment horizontal="center"/>
    </xf>
    <xf numFmtId="0" fontId="9" fillId="0" borderId="0" xfId="0" applyFont="1" applyBorder="1"/>
    <xf numFmtId="0" fontId="25" fillId="0" borderId="0" xfId="0" applyFont="1" applyBorder="1" applyAlignment="1"/>
    <xf numFmtId="0" fontId="9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27" fillId="0" borderId="0" xfId="0" applyFont="1" applyBorder="1" applyAlignment="1"/>
    <xf numFmtId="0" fontId="29" fillId="0" borderId="21" xfId="0" applyFont="1" applyBorder="1" applyAlignment="1">
      <alignment horizontal="center" vertical="top" wrapText="1"/>
    </xf>
    <xf numFmtId="0" fontId="30" fillId="0" borderId="21" xfId="0" applyFont="1" applyBorder="1" applyAlignment="1">
      <alignment horizontal="center" vertical="top" wrapText="1"/>
    </xf>
    <xf numFmtId="0" fontId="28" fillId="0" borderId="21" xfId="0" applyFont="1" applyBorder="1" applyAlignment="1">
      <alignment horizontal="center" vertical="top" wrapText="1"/>
    </xf>
    <xf numFmtId="164" fontId="29" fillId="0" borderId="21" xfId="0" applyNumberFormat="1" applyFont="1" applyBorder="1" applyAlignment="1">
      <alignment horizontal="center" vertical="top" wrapText="1"/>
    </xf>
    <xf numFmtId="2" fontId="29" fillId="0" borderId="21" xfId="0" applyNumberFormat="1" applyFont="1" applyBorder="1" applyAlignment="1">
      <alignment horizontal="center" vertical="top" wrapText="1"/>
    </xf>
    <xf numFmtId="0" fontId="29" fillId="0" borderId="21" xfId="0" applyFont="1" applyFill="1" applyBorder="1" applyAlignment="1">
      <alignment horizontal="center" vertical="top" wrapText="1"/>
    </xf>
    <xf numFmtId="165" fontId="29" fillId="0" borderId="21" xfId="0" applyNumberFormat="1" applyFont="1" applyBorder="1" applyAlignment="1">
      <alignment horizontal="center" vertical="top" wrapText="1"/>
    </xf>
    <xf numFmtId="49" fontId="29" fillId="0" borderId="21" xfId="0" applyNumberFormat="1" applyFont="1" applyBorder="1" applyAlignment="1">
      <alignment horizontal="center" vertical="top" wrapText="1"/>
    </xf>
    <xf numFmtId="0" fontId="28" fillId="0" borderId="18" xfId="0" applyFont="1" applyBorder="1" applyAlignment="1">
      <alignment horizontal="center" vertical="top" wrapText="1"/>
    </xf>
    <xf numFmtId="0" fontId="28" fillId="0" borderId="19" xfId="0" applyFont="1" applyBorder="1" applyAlignment="1">
      <alignment horizontal="center" vertical="top" wrapText="1"/>
    </xf>
    <xf numFmtId="0" fontId="28" fillId="0" borderId="21" xfId="0" applyFont="1" applyBorder="1" applyAlignment="1">
      <alignment horizontal="center" vertical="top" textRotation="90" wrapText="1"/>
    </xf>
    <xf numFmtId="0" fontId="32" fillId="0" borderId="17" xfId="0" applyFont="1" applyBorder="1" applyAlignment="1">
      <alignment vertical="top" wrapText="1"/>
    </xf>
    <xf numFmtId="0" fontId="30" fillId="0" borderId="0" xfId="0" applyFont="1" applyAlignment="1">
      <alignment horizontal="center"/>
    </xf>
    <xf numFmtId="0" fontId="31" fillId="0" borderId="0" xfId="0" applyFont="1"/>
    <xf numFmtId="0" fontId="30" fillId="0" borderId="0" xfId="0" applyFont="1"/>
    <xf numFmtId="0" fontId="34" fillId="0" borderId="0" xfId="0" applyFont="1" applyAlignment="1">
      <alignment horizontal="center"/>
    </xf>
    <xf numFmtId="0" fontId="34" fillId="0" borderId="0" xfId="0" applyFont="1" applyBorder="1" applyAlignment="1">
      <alignment horizontal="center"/>
    </xf>
    <xf numFmtId="0" fontId="32" fillId="0" borderId="0" xfId="0" applyFont="1" applyBorder="1"/>
    <xf numFmtId="0" fontId="35" fillId="0" borderId="0" xfId="0" applyFont="1"/>
    <xf numFmtId="0" fontId="28" fillId="0" borderId="18" xfId="0" applyFont="1" applyBorder="1" applyAlignment="1">
      <alignment horizontal="center" vertical="top" wrapText="1"/>
    </xf>
    <xf numFmtId="0" fontId="28" fillId="0" borderId="19" xfId="0" applyFont="1" applyBorder="1" applyAlignment="1">
      <alignment horizontal="center" vertical="top" wrapText="1"/>
    </xf>
    <xf numFmtId="0" fontId="29" fillId="0" borderId="0" xfId="0" applyFont="1"/>
    <xf numFmtId="0" fontId="29" fillId="0" borderId="12" xfId="0" applyFont="1" applyBorder="1"/>
    <xf numFmtId="0" fontId="33" fillId="0" borderId="12" xfId="0" applyFont="1" applyBorder="1" applyAlignment="1">
      <alignment horizontal="left"/>
    </xf>
    <xf numFmtId="0" fontId="31" fillId="0" borderId="12" xfId="0" applyFont="1" applyBorder="1"/>
    <xf numFmtId="0" fontId="38" fillId="0" borderId="31" xfId="0" applyFont="1" applyBorder="1" applyAlignment="1"/>
    <xf numFmtId="0" fontId="23" fillId="0" borderId="18" xfId="0" applyFont="1" applyBorder="1" applyAlignment="1">
      <alignment horizontal="center" vertical="top" wrapText="1"/>
    </xf>
    <xf numFmtId="0" fontId="23" fillId="0" borderId="26" xfId="0" applyFont="1" applyBorder="1" applyAlignment="1">
      <alignment horizontal="center" vertical="top" wrapText="1"/>
    </xf>
    <xf numFmtId="0" fontId="23" fillId="0" borderId="19" xfId="0" applyFont="1" applyBorder="1" applyAlignment="1">
      <alignment horizontal="center" vertical="top" wrapText="1"/>
    </xf>
    <xf numFmtId="0" fontId="23" fillId="0" borderId="27" xfId="0" applyFont="1" applyBorder="1" applyAlignment="1">
      <alignment horizontal="center" vertical="top" wrapText="1"/>
    </xf>
    <xf numFmtId="0" fontId="23" fillId="0" borderId="19" xfId="0" applyFont="1" applyBorder="1" applyAlignment="1">
      <alignment vertical="top" wrapText="1"/>
    </xf>
    <xf numFmtId="0" fontId="23" fillId="0" borderId="27" xfId="0" applyFont="1" applyBorder="1" applyAlignment="1">
      <alignment vertical="top" wrapText="1"/>
    </xf>
    <xf numFmtId="0" fontId="23" fillId="0" borderId="17" xfId="0" applyFont="1" applyBorder="1" applyAlignment="1">
      <alignment vertical="top" wrapText="1"/>
    </xf>
    <xf numFmtId="0" fontId="23" fillId="0" borderId="21" xfId="0" applyFont="1" applyBorder="1" applyAlignment="1">
      <alignment vertical="top" wrapText="1"/>
    </xf>
    <xf numFmtId="0" fontId="23" fillId="0" borderId="17" xfId="0" applyFont="1" applyBorder="1" applyAlignment="1">
      <alignment horizontal="center" vertical="top" textRotation="45" wrapText="1"/>
    </xf>
    <xf numFmtId="0" fontId="23" fillId="0" borderId="21" xfId="0" applyFont="1" applyBorder="1" applyAlignment="1">
      <alignment horizontal="center" vertical="top" wrapText="1"/>
    </xf>
    <xf numFmtId="0" fontId="40" fillId="2" borderId="33" xfId="1" applyNumberFormat="1" applyFont="1" applyFill="1" applyBorder="1" applyAlignment="1">
      <alignment horizontal="left" vertical="top"/>
    </xf>
    <xf numFmtId="0" fontId="41" fillId="0" borderId="21" xfId="0" applyFont="1" applyBorder="1" applyAlignment="1">
      <alignment vertical="top" wrapText="1"/>
    </xf>
    <xf numFmtId="166" fontId="29" fillId="0" borderId="21" xfId="0" applyNumberFormat="1" applyFont="1" applyBorder="1" applyAlignment="1">
      <alignment horizontal="center" vertical="top" wrapText="1"/>
    </xf>
    <xf numFmtId="166" fontId="30" fillId="0" borderId="21" xfId="0" applyNumberFormat="1" applyFont="1" applyBorder="1" applyAlignment="1">
      <alignment horizontal="center" vertical="top" wrapText="1"/>
    </xf>
    <xf numFmtId="0" fontId="30" fillId="0" borderId="0" xfId="0" applyFont="1" applyAlignment="1">
      <alignment horizontal="center"/>
    </xf>
    <xf numFmtId="0" fontId="28" fillId="0" borderId="20" xfId="0" applyFont="1" applyBorder="1" applyAlignment="1">
      <alignment horizontal="center" vertical="top" wrapText="1"/>
    </xf>
    <xf numFmtId="0" fontId="38" fillId="0" borderId="0" xfId="0" applyFont="1" applyBorder="1" applyAlignment="1"/>
    <xf numFmtId="0" fontId="28" fillId="0" borderId="9" xfId="0" applyFont="1" applyBorder="1" applyAlignment="1">
      <alignment horizontal="center" vertical="top" wrapText="1"/>
    </xf>
    <xf numFmtId="0" fontId="28" fillId="0" borderId="11" xfId="0" applyFont="1" applyBorder="1" applyAlignment="1">
      <alignment horizontal="center" vertical="top" wrapText="1"/>
    </xf>
    <xf numFmtId="0" fontId="28" fillId="0" borderId="6" xfId="0" applyFont="1" applyBorder="1" applyAlignment="1">
      <alignment horizontal="center" vertical="top" wrapText="1"/>
    </xf>
    <xf numFmtId="0" fontId="29" fillId="0" borderId="6" xfId="0" applyFont="1" applyBorder="1" applyAlignment="1">
      <alignment vertical="top" wrapText="1"/>
    </xf>
    <xf numFmtId="2" fontId="29" fillId="0" borderId="6" xfId="0" applyNumberFormat="1" applyFont="1" applyBorder="1" applyAlignment="1">
      <alignment vertical="top" wrapText="1"/>
    </xf>
    <xf numFmtId="0" fontId="29" fillId="0" borderId="6" xfId="0" applyFont="1" applyBorder="1" applyAlignment="1">
      <alignment horizontal="right" vertical="top" wrapText="1"/>
    </xf>
    <xf numFmtId="0" fontId="41" fillId="0" borderId="6" xfId="0" applyFont="1" applyBorder="1" applyAlignment="1">
      <alignment vertical="top" wrapText="1"/>
    </xf>
    <xf numFmtId="0" fontId="35" fillId="0" borderId="0" xfId="0" applyFont="1" applyAlignment="1"/>
    <xf numFmtId="0" fontId="30" fillId="0" borderId="8" xfId="0" applyFont="1" applyBorder="1" applyAlignment="1">
      <alignment horizontal="center"/>
    </xf>
    <xf numFmtId="0" fontId="45" fillId="0" borderId="25" xfId="0" applyFont="1" applyBorder="1" applyAlignment="1">
      <alignment horizontal="center" vertical="top" wrapText="1"/>
    </xf>
    <xf numFmtId="0" fontId="45" fillId="0" borderId="13" xfId="0" applyFont="1" applyBorder="1" applyAlignment="1">
      <alignment horizontal="center" vertical="top" wrapText="1"/>
    </xf>
    <xf numFmtId="2" fontId="31" fillId="0" borderId="6" xfId="0" applyNumberFormat="1" applyFont="1" applyBorder="1" applyAlignment="1">
      <alignment vertical="top" wrapText="1"/>
    </xf>
    <xf numFmtId="164" fontId="29" fillId="0" borderId="6" xfId="0" applyNumberFormat="1" applyFont="1" applyBorder="1" applyAlignment="1">
      <alignment vertical="top" wrapText="1"/>
    </xf>
    <xf numFmtId="166" fontId="29" fillId="0" borderId="6" xfId="0" applyNumberFormat="1" applyFont="1" applyBorder="1" applyAlignment="1">
      <alignment vertical="top" wrapText="1"/>
    </xf>
    <xf numFmtId="0" fontId="43" fillId="0" borderId="6" xfId="0" applyFont="1" applyBorder="1" applyAlignment="1">
      <alignment vertical="top" wrapText="1"/>
    </xf>
    <xf numFmtId="0" fontId="46" fillId="0" borderId="0" xfId="0" applyFont="1" applyAlignment="1"/>
    <xf numFmtId="0" fontId="29" fillId="0" borderId="0" xfId="0" applyFont="1" applyAlignment="1">
      <alignment horizontal="right"/>
    </xf>
    <xf numFmtId="0" fontId="28" fillId="0" borderId="16" xfId="0" applyFont="1" applyBorder="1" applyAlignment="1">
      <alignment horizontal="center" vertical="top" wrapText="1"/>
    </xf>
    <xf numFmtId="0" fontId="28" fillId="0" borderId="20" xfId="0" applyFont="1" applyBorder="1" applyAlignment="1">
      <alignment horizontal="center" vertical="top" textRotation="90" wrapText="1"/>
    </xf>
    <xf numFmtId="0" fontId="48" fillId="0" borderId="0" xfId="0" applyFont="1"/>
    <xf numFmtId="0" fontId="48" fillId="0" borderId="0" xfId="0" applyFont="1" applyAlignment="1"/>
    <xf numFmtId="164" fontId="29" fillId="0" borderId="5" xfId="0" applyNumberFormat="1" applyFont="1" applyBorder="1" applyAlignment="1">
      <alignment vertical="top" wrapText="1"/>
    </xf>
    <xf numFmtId="166" fontId="29" fillId="0" borderId="5" xfId="0" applyNumberFormat="1" applyFont="1" applyBorder="1" applyAlignment="1">
      <alignment vertical="top" wrapText="1"/>
    </xf>
    <xf numFmtId="2" fontId="29" fillId="0" borderId="5" xfId="0" applyNumberFormat="1" applyFont="1" applyBorder="1" applyAlignment="1">
      <alignment vertical="top" wrapText="1"/>
    </xf>
    <xf numFmtId="0" fontId="29" fillId="0" borderId="35" xfId="0" applyFont="1" applyBorder="1" applyAlignment="1">
      <alignment vertical="top" wrapText="1"/>
    </xf>
    <xf numFmtId="166" fontId="29" fillId="0" borderId="35" xfId="0" applyNumberFormat="1" applyFont="1" applyBorder="1" applyAlignment="1">
      <alignment vertical="top" wrapText="1"/>
    </xf>
    <xf numFmtId="2" fontId="29" fillId="0" borderId="20" xfId="0" applyNumberFormat="1" applyFont="1" applyBorder="1" applyAlignment="1">
      <alignment vertical="top" wrapText="1"/>
    </xf>
    <xf numFmtId="0" fontId="43" fillId="0" borderId="3" xfId="0" applyFont="1" applyBorder="1" applyAlignment="1">
      <alignment vertical="top" wrapText="1"/>
    </xf>
    <xf numFmtId="0" fontId="43" fillId="0" borderId="2" xfId="0" applyFont="1" applyBorder="1" applyAlignment="1">
      <alignment vertical="top" wrapText="1"/>
    </xf>
    <xf numFmtId="0" fontId="43" fillId="0" borderId="34" xfId="0" applyFont="1" applyBorder="1" applyAlignment="1">
      <alignment vertical="top" wrapText="1"/>
    </xf>
    <xf numFmtId="0" fontId="10" fillId="0" borderId="5" xfId="0" applyFont="1" applyBorder="1" applyAlignment="1">
      <alignment horizontal="center" wrapText="1"/>
    </xf>
    <xf numFmtId="0" fontId="28" fillId="0" borderId="3" xfId="0" applyFont="1" applyBorder="1" applyAlignment="1">
      <alignment wrapText="1"/>
    </xf>
    <xf numFmtId="0" fontId="45" fillId="0" borderId="3" xfId="0" applyFont="1" applyBorder="1" applyAlignment="1">
      <alignment wrapText="1"/>
    </xf>
    <xf numFmtId="0" fontId="45" fillId="0" borderId="6" xfId="0" applyFont="1" applyBorder="1" applyAlignment="1">
      <alignment horizontal="center" textRotation="90" wrapText="1"/>
    </xf>
    <xf numFmtId="0" fontId="30" fillId="0" borderId="0" xfId="0" applyFont="1" applyAlignment="1">
      <alignment horizontal="right"/>
    </xf>
    <xf numFmtId="0" fontId="43" fillId="0" borderId="6" xfId="0" applyFont="1" applyBorder="1" applyAlignment="1">
      <alignment horizontal="center" vertical="top" wrapText="1"/>
    </xf>
    <xf numFmtId="0" fontId="43" fillId="0" borderId="5" xfId="0" applyFont="1" applyBorder="1" applyAlignment="1">
      <alignment vertical="top" wrapText="1"/>
    </xf>
    <xf numFmtId="0" fontId="43" fillId="0" borderId="18" xfId="0" applyFont="1" applyBorder="1" applyAlignment="1">
      <alignment vertical="top" wrapText="1"/>
    </xf>
    <xf numFmtId="0" fontId="43" fillId="0" borderId="17" xfId="0" applyFont="1" applyBorder="1" applyAlignment="1">
      <alignment vertical="top" wrapText="1"/>
    </xf>
    <xf numFmtId="0" fontId="43" fillId="0" borderId="16" xfId="0" applyFont="1" applyBorder="1" applyAlignment="1">
      <alignment vertical="top" wrapText="1"/>
    </xf>
    <xf numFmtId="0" fontId="49" fillId="0" borderId="6" xfId="0" applyFont="1" applyBorder="1" applyAlignment="1">
      <alignment vertical="top" wrapText="1"/>
    </xf>
    <xf numFmtId="2" fontId="50" fillId="0" borderId="6" xfId="0" applyNumberFormat="1" applyFont="1" applyBorder="1" applyAlignment="1">
      <alignment vertical="top" wrapText="1"/>
    </xf>
    <xf numFmtId="2" fontId="50" fillId="0" borderId="5" xfId="0" applyNumberFormat="1" applyFont="1" applyBorder="1" applyAlignment="1">
      <alignment vertical="top" wrapText="1"/>
    </xf>
    <xf numFmtId="2" fontId="50" fillId="0" borderId="6" xfId="0" applyNumberFormat="1" applyFont="1" applyBorder="1" applyAlignment="1">
      <alignment horizontal="right" vertical="top" wrapText="1"/>
    </xf>
    <xf numFmtId="0" fontId="33" fillId="0" borderId="6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37" fillId="0" borderId="0" xfId="0" applyFont="1" applyAlignment="1">
      <alignment horizontal="right"/>
    </xf>
    <xf numFmtId="0" fontId="35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43" fillId="0" borderId="8" xfId="0" applyFont="1" applyBorder="1" applyAlignment="1">
      <alignment vertical="top" wrapText="1"/>
    </xf>
    <xf numFmtId="0" fontId="43" fillId="0" borderId="6" xfId="0" applyFont="1" applyBorder="1" applyAlignment="1">
      <alignment horizontal="center" vertical="top" wrapText="1"/>
    </xf>
    <xf numFmtId="0" fontId="32" fillId="0" borderId="0" xfId="0" applyFont="1"/>
    <xf numFmtId="0" fontId="28" fillId="0" borderId="0" xfId="0" applyFont="1" applyAlignment="1">
      <alignment horizontal="right"/>
    </xf>
    <xf numFmtId="0" fontId="28" fillId="0" borderId="1" xfId="0" applyFont="1" applyBorder="1" applyAlignment="1">
      <alignment vertical="top" wrapText="1"/>
    </xf>
    <xf numFmtId="0" fontId="28" fillId="0" borderId="4" xfId="0" applyFont="1" applyBorder="1" applyAlignment="1">
      <alignment vertical="top" wrapText="1"/>
    </xf>
    <xf numFmtId="2" fontId="29" fillId="0" borderId="6" xfId="0" applyNumberFormat="1" applyFont="1" applyBorder="1" applyAlignment="1">
      <alignment horizontal="right" vertical="top" wrapText="1"/>
    </xf>
    <xf numFmtId="0" fontId="23" fillId="0" borderId="8" xfId="0" applyFont="1" applyBorder="1" applyAlignment="1"/>
    <xf numFmtId="0" fontId="43" fillId="0" borderId="6" xfId="0" applyFont="1" applyBorder="1" applyAlignment="1">
      <alignment horizontal="center" vertical="top" wrapText="1"/>
    </xf>
    <xf numFmtId="0" fontId="48" fillId="0" borderId="6" xfId="0" applyFont="1" applyBorder="1" applyAlignment="1">
      <alignment vertical="top" wrapText="1"/>
    </xf>
    <xf numFmtId="2" fontId="29" fillId="0" borderId="16" xfId="0" applyNumberFormat="1" applyFont="1" applyBorder="1"/>
    <xf numFmtId="2" fontId="50" fillId="0" borderId="8" xfId="0" applyNumberFormat="1" applyFont="1" applyBorder="1" applyAlignment="1">
      <alignment vertical="top" wrapText="1"/>
    </xf>
    <xf numFmtId="0" fontId="34" fillId="0" borderId="0" xfId="0" applyFont="1" applyBorder="1" applyAlignment="1">
      <alignment horizontal="center"/>
    </xf>
    <xf numFmtId="0" fontId="46" fillId="0" borderId="0" xfId="0" applyFont="1"/>
    <xf numFmtId="0" fontId="37" fillId="0" borderId="0" xfId="0" applyFont="1" applyAlignment="1">
      <alignment horizontal="justify"/>
    </xf>
    <xf numFmtId="164" fontId="29" fillId="0" borderId="35" xfId="0" applyNumberFormat="1" applyFont="1" applyBorder="1" applyAlignment="1">
      <alignment vertical="top" wrapText="1"/>
    </xf>
    <xf numFmtId="0" fontId="29" fillId="3" borderId="6" xfId="0" applyFont="1" applyFill="1" applyBorder="1" applyAlignment="1">
      <alignment vertical="top" wrapText="1"/>
    </xf>
    <xf numFmtId="2" fontId="29" fillId="3" borderId="6" xfId="0" applyNumberFormat="1" applyFont="1" applyFill="1" applyBorder="1" applyAlignment="1">
      <alignment vertical="top" wrapText="1"/>
    </xf>
    <xf numFmtId="0" fontId="0" fillId="3" borderId="0" xfId="0" applyFill="1"/>
    <xf numFmtId="0" fontId="51" fillId="0" borderId="6" xfId="0" applyFont="1" applyBorder="1" applyAlignment="1">
      <alignment vertical="top" wrapText="1"/>
    </xf>
    <xf numFmtId="2" fontId="51" fillId="0" borderId="6" xfId="0" applyNumberFormat="1" applyFont="1" applyBorder="1" applyAlignment="1">
      <alignment vertical="top" wrapText="1"/>
    </xf>
    <xf numFmtId="166" fontId="51" fillId="0" borderId="6" xfId="0" applyNumberFormat="1" applyFont="1" applyBorder="1" applyAlignment="1">
      <alignment vertical="top" wrapText="1"/>
    </xf>
    <xf numFmtId="164" fontId="51" fillId="0" borderId="21" xfId="0" applyNumberFormat="1" applyFont="1" applyBorder="1" applyAlignment="1">
      <alignment horizontal="center" vertical="top" wrapText="1"/>
    </xf>
    <xf numFmtId="0" fontId="51" fillId="0" borderId="21" xfId="0" applyFont="1" applyBorder="1" applyAlignment="1">
      <alignment horizontal="center" vertical="top" wrapText="1"/>
    </xf>
    <xf numFmtId="165" fontId="51" fillId="0" borderId="21" xfId="0" applyNumberFormat="1" applyFont="1" applyBorder="1" applyAlignment="1">
      <alignment horizontal="center" vertical="top" wrapText="1"/>
    </xf>
    <xf numFmtId="0" fontId="51" fillId="0" borderId="27" xfId="0" applyFont="1" applyBorder="1" applyAlignment="1">
      <alignment horizontal="center" vertical="top" wrapText="1"/>
    </xf>
    <xf numFmtId="2" fontId="50" fillId="0" borderId="39" xfId="0" applyNumberFormat="1" applyFont="1" applyBorder="1" applyAlignment="1">
      <alignment vertical="top" wrapText="1"/>
    </xf>
    <xf numFmtId="0" fontId="10" fillId="3" borderId="3" xfId="0" applyFont="1" applyFill="1" applyBorder="1" applyAlignment="1">
      <alignment horizontal="center" vertical="top" wrapText="1"/>
    </xf>
    <xf numFmtId="0" fontId="43" fillId="3" borderId="6" xfId="0" applyFont="1" applyFill="1" applyBorder="1" applyAlignment="1">
      <alignment vertical="top" wrapText="1"/>
    </xf>
    <xf numFmtId="0" fontId="0" fillId="3" borderId="0" xfId="0" applyFill="1" applyAlignment="1">
      <alignment wrapText="1"/>
    </xf>
    <xf numFmtId="2" fontId="50" fillId="4" borderId="6" xfId="0" applyNumberFormat="1" applyFont="1" applyFill="1" applyBorder="1" applyAlignment="1">
      <alignment vertical="top" wrapText="1"/>
    </xf>
    <xf numFmtId="2" fontId="0" fillId="0" borderId="0" xfId="0" applyNumberFormat="1"/>
    <xf numFmtId="2" fontId="33" fillId="0" borderId="6" xfId="0" applyNumberFormat="1" applyFont="1" applyBorder="1" applyAlignment="1">
      <alignment horizontal="center" vertical="top" wrapText="1"/>
    </xf>
    <xf numFmtId="2" fontId="50" fillId="0" borderId="6" xfId="0" applyNumberFormat="1" applyFont="1" applyBorder="1" applyAlignment="1">
      <alignment horizontal="center" vertical="top" wrapText="1"/>
    </xf>
    <xf numFmtId="2" fontId="0" fillId="0" borderId="0" xfId="0" applyNumberFormat="1" applyAlignment="1">
      <alignment wrapText="1"/>
    </xf>
    <xf numFmtId="2" fontId="0" fillId="3" borderId="0" xfId="0" applyNumberFormat="1" applyFill="1" applyAlignment="1">
      <alignment wrapText="1"/>
    </xf>
    <xf numFmtId="2" fontId="29" fillId="4" borderId="6" xfId="0" applyNumberFormat="1" applyFont="1" applyFill="1" applyBorder="1" applyAlignment="1">
      <alignment vertical="top" wrapText="1"/>
    </xf>
    <xf numFmtId="2" fontId="29" fillId="4" borderId="5" xfId="0" applyNumberFormat="1" applyFont="1" applyFill="1" applyBorder="1" applyAlignment="1">
      <alignment vertical="top" wrapText="1"/>
    </xf>
    <xf numFmtId="2" fontId="29" fillId="4" borderId="35" xfId="0" applyNumberFormat="1" applyFont="1" applyFill="1" applyBorder="1" applyAlignment="1">
      <alignment vertical="top" wrapText="1"/>
    </xf>
    <xf numFmtId="2" fontId="30" fillId="4" borderId="6" xfId="0" applyNumberFormat="1" applyFont="1" applyFill="1" applyBorder="1" applyAlignment="1">
      <alignment horizontal="center" vertical="top" wrapText="1"/>
    </xf>
    <xf numFmtId="164" fontId="51" fillId="0" borderId="6" xfId="0" applyNumberFormat="1" applyFont="1" applyBorder="1" applyAlignment="1">
      <alignment vertical="top" wrapText="1"/>
    </xf>
    <xf numFmtId="0" fontId="10" fillId="0" borderId="8" xfId="0" applyFont="1" applyBorder="1" applyAlignment="1">
      <alignment horizontal="center" vertical="top" wrapText="1"/>
    </xf>
    <xf numFmtId="2" fontId="29" fillId="0" borderId="8" xfId="0" applyNumberFormat="1" applyFont="1" applyBorder="1" applyAlignment="1">
      <alignment vertical="top" wrapText="1"/>
    </xf>
    <xf numFmtId="0" fontId="0" fillId="4" borderId="0" xfId="0" applyFill="1"/>
    <xf numFmtId="4" fontId="29" fillId="0" borderId="8" xfId="0" applyNumberFormat="1" applyFont="1" applyBorder="1" applyAlignment="1">
      <alignment vertical="top" wrapText="1"/>
    </xf>
    <xf numFmtId="4" fontId="29" fillId="0" borderId="16" xfId="0" applyNumberFormat="1" applyFont="1" applyBorder="1" applyAlignment="1">
      <alignment vertical="top"/>
    </xf>
    <xf numFmtId="4" fontId="51" fillId="0" borderId="16" xfId="0" applyNumberFormat="1" applyFont="1" applyBorder="1" applyAlignment="1">
      <alignment vertical="top"/>
    </xf>
    <xf numFmtId="4" fontId="29" fillId="0" borderId="32" xfId="0" applyNumberFormat="1" applyFont="1" applyBorder="1" applyAlignment="1">
      <alignment vertical="top"/>
    </xf>
    <xf numFmtId="2" fontId="29" fillId="0" borderId="16" xfId="0" applyNumberFormat="1" applyFont="1" applyBorder="1" applyAlignment="1">
      <alignment vertical="top" wrapText="1"/>
    </xf>
    <xf numFmtId="4" fontId="29" fillId="0" borderId="19" xfId="0" applyNumberFormat="1" applyFont="1" applyBorder="1" applyAlignment="1">
      <alignment vertical="top"/>
    </xf>
    <xf numFmtId="4" fontId="51" fillId="0" borderId="19" xfId="0" applyNumberFormat="1" applyFont="1" applyBorder="1" applyAlignment="1">
      <alignment vertical="top"/>
    </xf>
    <xf numFmtId="0" fontId="17" fillId="0" borderId="0" xfId="0" applyFont="1" applyAlignment="1">
      <alignment horizontal="left" vertical="top" wrapText="1"/>
    </xf>
    <xf numFmtId="164" fontId="50" fillId="0" borderId="6" xfId="0" applyNumberFormat="1" applyFont="1" applyBorder="1" applyAlignment="1">
      <alignment vertical="top" wrapText="1"/>
    </xf>
    <xf numFmtId="167" fontId="29" fillId="0" borderId="16" xfId="0" applyNumberFormat="1" applyFont="1" applyBorder="1" applyAlignment="1">
      <alignment vertical="top"/>
    </xf>
    <xf numFmtId="167" fontId="50" fillId="0" borderId="16" xfId="0" applyNumberFormat="1" applyFont="1" applyBorder="1" applyAlignment="1">
      <alignment vertical="top"/>
    </xf>
    <xf numFmtId="167" fontId="29" fillId="0" borderId="8" xfId="0" applyNumberFormat="1" applyFont="1" applyBorder="1" applyAlignment="1">
      <alignment vertical="top" wrapText="1"/>
    </xf>
    <xf numFmtId="0" fontId="1" fillId="4" borderId="0" xfId="0" applyFont="1" applyFill="1" applyAlignment="1">
      <alignment horizontal="left" indent="15"/>
    </xf>
    <xf numFmtId="0" fontId="1" fillId="4" borderId="0" xfId="0" applyFont="1" applyFill="1" applyAlignment="1"/>
    <xf numFmtId="0" fontId="7" fillId="4" borderId="0" xfId="0" applyFont="1" applyFill="1" applyAlignment="1">
      <alignment horizontal="center"/>
    </xf>
    <xf numFmtId="0" fontId="32" fillId="4" borderId="0" xfId="0" applyFont="1" applyFill="1"/>
    <xf numFmtId="0" fontId="11" fillId="4" borderId="0" xfId="0" applyFont="1" applyFill="1" applyAlignment="1">
      <alignment wrapText="1"/>
    </xf>
    <xf numFmtId="0" fontId="25" fillId="4" borderId="0" xfId="0" applyFont="1" applyFill="1" applyAlignment="1">
      <alignment horizontal="left" wrapText="1"/>
    </xf>
    <xf numFmtId="0" fontId="0" fillId="4" borderId="0" xfId="0" applyFill="1" applyAlignment="1">
      <alignment wrapText="1"/>
    </xf>
    <xf numFmtId="0" fontId="2" fillId="4" borderId="0" xfId="0" applyFont="1" applyFill="1" applyAlignment="1">
      <alignment horizontal="center"/>
    </xf>
    <xf numFmtId="0" fontId="1" fillId="4" borderId="0" xfId="0" applyFont="1" applyFill="1" applyAlignment="1">
      <alignment horizontal="justify"/>
    </xf>
    <xf numFmtId="0" fontId="15" fillId="0" borderId="0" xfId="0" applyFont="1" applyAlignment="1">
      <alignment horizontal="left"/>
    </xf>
    <xf numFmtId="0" fontId="28" fillId="0" borderId="7" xfId="0" applyFont="1" applyBorder="1" applyAlignment="1">
      <alignment vertical="top" wrapText="1"/>
    </xf>
    <xf numFmtId="0" fontId="34" fillId="0" borderId="1" xfId="0" applyFont="1" applyBorder="1" applyAlignment="1">
      <alignment horizontal="center" wrapText="1"/>
    </xf>
    <xf numFmtId="0" fontId="34" fillId="0" borderId="1" xfId="0" applyFont="1" applyBorder="1" applyAlignment="1">
      <alignment wrapText="1"/>
    </xf>
    <xf numFmtId="0" fontId="34" fillId="0" borderId="2" xfId="0" applyFont="1" applyBorder="1" applyAlignment="1">
      <alignment horizontal="center" wrapText="1"/>
    </xf>
    <xf numFmtId="0" fontId="34" fillId="0" borderId="2" xfId="0" applyFont="1" applyBorder="1" applyAlignment="1">
      <alignment wrapText="1"/>
    </xf>
    <xf numFmtId="0" fontId="23" fillId="0" borderId="2" xfId="0" applyFont="1" applyBorder="1" applyAlignment="1">
      <alignment wrapText="1"/>
    </xf>
    <xf numFmtId="0" fontId="23" fillId="0" borderId="3" xfId="0" applyFont="1" applyBorder="1" applyAlignment="1">
      <alignment vertical="top" wrapText="1"/>
    </xf>
    <xf numFmtId="0" fontId="23" fillId="0" borderId="6" xfId="0" applyFont="1" applyBorder="1" applyAlignment="1">
      <alignment horizontal="center" vertical="top" wrapText="1"/>
    </xf>
    <xf numFmtId="0" fontId="23" fillId="0" borderId="6" xfId="0" applyFont="1" applyBorder="1" applyAlignment="1">
      <alignment vertical="top" wrapText="1"/>
    </xf>
    <xf numFmtId="0" fontId="34" fillId="0" borderId="6" xfId="0" applyFont="1" applyBorder="1" applyAlignment="1">
      <alignment horizontal="center" vertical="top" wrapText="1"/>
    </xf>
    <xf numFmtId="0" fontId="34" fillId="0" borderId="8" xfId="0" applyFont="1" applyBorder="1" applyAlignment="1">
      <alignment horizontal="center" vertical="top" wrapText="1"/>
    </xf>
    <xf numFmtId="0" fontId="34" fillId="0" borderId="17" xfId="0" applyFont="1" applyBorder="1" applyAlignment="1">
      <alignment horizontal="center" vertical="top" wrapText="1"/>
    </xf>
    <xf numFmtId="0" fontId="34" fillId="0" borderId="19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/>
    </xf>
    <xf numFmtId="0" fontId="30" fillId="0" borderId="8" xfId="0" applyFont="1" applyBorder="1" applyAlignment="1">
      <alignment horizontal="center"/>
    </xf>
    <xf numFmtId="0" fontId="0" fillId="0" borderId="8" xfId="0" applyBorder="1" applyAlignment="1"/>
    <xf numFmtId="0" fontId="30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50" fillId="0" borderId="1" xfId="0" applyNumberFormat="1" applyFont="1" applyBorder="1" applyAlignment="1">
      <alignment vertical="top" wrapText="1"/>
    </xf>
    <xf numFmtId="2" fontId="50" fillId="0" borderId="3" xfId="0" applyNumberFormat="1" applyFont="1" applyBorder="1" applyAlignment="1">
      <alignment vertical="top" wrapText="1"/>
    </xf>
    <xf numFmtId="2" fontId="29" fillId="0" borderId="1" xfId="0" applyNumberFormat="1" applyFont="1" applyBorder="1" applyAlignment="1">
      <alignment vertical="top" wrapText="1"/>
    </xf>
    <xf numFmtId="2" fontId="29" fillId="0" borderId="3" xfId="0" applyNumberFormat="1" applyFont="1" applyBorder="1" applyAlignment="1">
      <alignment vertical="top" wrapText="1"/>
    </xf>
    <xf numFmtId="2" fontId="50" fillId="0" borderId="1" xfId="0" applyNumberFormat="1" applyFont="1" applyBorder="1" applyAlignment="1">
      <alignment horizontal="right" vertical="top" wrapText="1"/>
    </xf>
    <xf numFmtId="2" fontId="50" fillId="0" borderId="3" xfId="0" applyNumberFormat="1" applyFont="1" applyBorder="1" applyAlignment="1">
      <alignment horizontal="right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43" fillId="0" borderId="1" xfId="0" applyFont="1" applyBorder="1" applyAlignment="1">
      <alignment horizontal="center" vertical="top" wrapText="1"/>
    </xf>
    <xf numFmtId="0" fontId="43" fillId="0" borderId="3" xfId="0" applyFont="1" applyBorder="1" applyAlignment="1">
      <alignment horizontal="center" vertical="top" wrapText="1"/>
    </xf>
    <xf numFmtId="2" fontId="33" fillId="0" borderId="1" xfId="0" applyNumberFormat="1" applyFont="1" applyBorder="1" applyAlignment="1">
      <alignment horizontal="center" vertical="top" wrapText="1"/>
    </xf>
    <xf numFmtId="2" fontId="33" fillId="0" borderId="3" xfId="0" applyNumberFormat="1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top" wrapText="1"/>
    </xf>
    <xf numFmtId="0" fontId="17" fillId="0" borderId="0" xfId="0" applyFont="1" applyAlignment="1">
      <alignment horizontal="left" vertical="top" wrapText="1"/>
    </xf>
    <xf numFmtId="2" fontId="51" fillId="0" borderId="1" xfId="0" applyNumberFormat="1" applyFont="1" applyBorder="1" applyAlignment="1">
      <alignment vertical="top" wrapText="1"/>
    </xf>
    <xf numFmtId="2" fontId="51" fillId="0" borderId="3" xfId="0" applyNumberFormat="1" applyFont="1" applyBorder="1" applyAlignment="1">
      <alignment vertical="top" wrapText="1"/>
    </xf>
    <xf numFmtId="0" fontId="33" fillId="0" borderId="1" xfId="0" applyFont="1" applyBorder="1" applyAlignment="1">
      <alignment horizontal="center" vertical="top" wrapText="1"/>
    </xf>
    <xf numFmtId="0" fontId="33" fillId="0" borderId="3" xfId="0" applyFont="1" applyBorder="1" applyAlignment="1">
      <alignment horizontal="center" vertical="top" wrapText="1"/>
    </xf>
    <xf numFmtId="2" fontId="50" fillId="0" borderId="1" xfId="0" applyNumberFormat="1" applyFont="1" applyBorder="1" applyAlignment="1">
      <alignment horizontal="center" vertical="top" wrapText="1"/>
    </xf>
    <xf numFmtId="2" fontId="50" fillId="0" borderId="3" xfId="0" applyNumberFormat="1" applyFont="1" applyBorder="1" applyAlignment="1">
      <alignment horizontal="center" vertical="top" wrapText="1"/>
    </xf>
    <xf numFmtId="49" fontId="10" fillId="0" borderId="18" xfId="0" applyNumberFormat="1" applyFont="1" applyBorder="1" applyAlignment="1">
      <alignment horizontal="center" vertical="top" wrapText="1"/>
    </xf>
    <xf numFmtId="49" fontId="10" fillId="0" borderId="17" xfId="0" applyNumberFormat="1" applyFont="1" applyBorder="1" applyAlignment="1">
      <alignment horizontal="center" vertical="top" wrapText="1"/>
    </xf>
    <xf numFmtId="49" fontId="10" fillId="0" borderId="9" xfId="0" applyNumberFormat="1" applyFont="1" applyBorder="1" applyAlignment="1">
      <alignment horizontal="center" vertical="top" wrapText="1"/>
    </xf>
    <xf numFmtId="49" fontId="10" fillId="0" borderId="11" xfId="0" applyNumberFormat="1" applyFont="1" applyBorder="1" applyAlignment="1">
      <alignment horizontal="center" vertical="top" wrapText="1"/>
    </xf>
    <xf numFmtId="0" fontId="43" fillId="0" borderId="4" xfId="0" applyFont="1" applyBorder="1" applyAlignment="1">
      <alignment horizontal="center" vertical="top" wrapText="1"/>
    </xf>
    <xf numFmtId="0" fontId="43" fillId="0" borderId="6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3" xfId="0" applyNumberFormat="1" applyFont="1" applyBorder="1" applyAlignment="1">
      <alignment horizontal="center" vertical="top" wrapText="1"/>
    </xf>
    <xf numFmtId="2" fontId="50" fillId="0" borderId="2" xfId="0" applyNumberFormat="1" applyFont="1" applyBorder="1" applyAlignment="1">
      <alignment horizontal="right" vertical="top" wrapText="1"/>
    </xf>
    <xf numFmtId="2" fontId="50" fillId="0" borderId="9" xfId="0" applyNumberFormat="1" applyFont="1" applyBorder="1" applyAlignment="1">
      <alignment horizontal="right" vertical="top" wrapText="1"/>
    </xf>
    <xf numFmtId="2" fontId="50" fillId="0" borderId="11" xfId="0" applyNumberFormat="1" applyFont="1" applyBorder="1" applyAlignment="1">
      <alignment horizontal="right" vertical="top" wrapText="1"/>
    </xf>
    <xf numFmtId="2" fontId="50" fillId="0" borderId="18" xfId="0" applyNumberFormat="1" applyFont="1" applyBorder="1" applyAlignment="1">
      <alignment horizontal="right" vertical="top" wrapText="1"/>
    </xf>
    <xf numFmtId="2" fontId="50" fillId="0" borderId="17" xfId="0" applyNumberFormat="1" applyFont="1" applyBorder="1" applyAlignment="1">
      <alignment horizontal="right" vertical="top" wrapText="1"/>
    </xf>
    <xf numFmtId="2" fontId="50" fillId="0" borderId="37" xfId="0" applyNumberFormat="1" applyFont="1" applyBorder="1" applyAlignment="1">
      <alignment horizontal="right" vertical="top" wrapText="1"/>
    </xf>
    <xf numFmtId="2" fontId="50" fillId="0" borderId="38" xfId="0" applyNumberFormat="1" applyFont="1" applyBorder="1" applyAlignment="1">
      <alignment horizontal="right" vertical="top" wrapText="1"/>
    </xf>
    <xf numFmtId="0" fontId="34" fillId="0" borderId="9" xfId="0" applyFont="1" applyBorder="1" applyAlignment="1">
      <alignment horizontal="center" wrapText="1"/>
    </xf>
    <xf numFmtId="0" fontId="34" fillId="0" borderId="7" xfId="0" applyFont="1" applyBorder="1" applyAlignment="1">
      <alignment horizontal="center" wrapText="1"/>
    </xf>
    <xf numFmtId="0" fontId="34" fillId="0" borderId="4" xfId="0" applyFont="1" applyBorder="1" applyAlignment="1">
      <alignment horizontal="center" wrapText="1"/>
    </xf>
    <xf numFmtId="0" fontId="34" fillId="0" borderId="10" xfId="0" applyFont="1" applyBorder="1" applyAlignment="1">
      <alignment horizontal="center" wrapText="1"/>
    </xf>
    <xf numFmtId="0" fontId="34" fillId="0" borderId="0" xfId="0" applyFont="1" applyAlignment="1">
      <alignment horizontal="center" wrapText="1"/>
    </xf>
    <xf numFmtId="0" fontId="34" fillId="0" borderId="5" xfId="0" applyFont="1" applyBorder="1" applyAlignment="1">
      <alignment horizontal="center" wrapText="1"/>
    </xf>
    <xf numFmtId="0" fontId="23" fillId="0" borderId="10" xfId="0" applyFont="1" applyBorder="1" applyAlignment="1">
      <alignment wrapText="1"/>
    </xf>
    <xf numFmtId="0" fontId="23" fillId="0" borderId="0" xfId="0" applyFont="1" applyAlignment="1">
      <alignment wrapText="1"/>
    </xf>
    <xf numFmtId="0" fontId="23" fillId="0" borderId="5" xfId="0" applyFont="1" applyBorder="1" applyAlignment="1">
      <alignment wrapText="1"/>
    </xf>
    <xf numFmtId="0" fontId="23" fillId="0" borderId="11" xfId="0" applyFont="1" applyBorder="1" applyAlignment="1">
      <alignment wrapText="1"/>
    </xf>
    <xf numFmtId="0" fontId="23" fillId="0" borderId="8" xfId="0" applyFont="1" applyBorder="1" applyAlignment="1">
      <alignment wrapText="1"/>
    </xf>
    <xf numFmtId="0" fontId="23" fillId="0" borderId="6" xfId="0" applyFont="1" applyBorder="1" applyAlignment="1">
      <alignment wrapText="1"/>
    </xf>
    <xf numFmtId="0" fontId="34" fillId="0" borderId="11" xfId="0" applyFont="1" applyBorder="1" applyAlignment="1">
      <alignment horizontal="center" wrapText="1"/>
    </xf>
    <xf numFmtId="0" fontId="34" fillId="0" borderId="8" xfId="0" applyFont="1" applyBorder="1" applyAlignment="1">
      <alignment horizontal="center" wrapText="1"/>
    </xf>
    <xf numFmtId="0" fontId="34" fillId="0" borderId="6" xfId="0" applyFont="1" applyBorder="1" applyAlignment="1">
      <alignment horizontal="center" wrapText="1"/>
    </xf>
    <xf numFmtId="0" fontId="34" fillId="0" borderId="0" xfId="0" applyFont="1" applyBorder="1" applyAlignment="1">
      <alignment horizontal="center" wrapText="1"/>
    </xf>
    <xf numFmtId="0" fontId="35" fillId="0" borderId="0" xfId="0" applyFont="1" applyAlignment="1"/>
    <xf numFmtId="0" fontId="0" fillId="0" borderId="0" xfId="0" applyAlignment="1"/>
    <xf numFmtId="0" fontId="25" fillId="0" borderId="24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8" fillId="0" borderId="23" xfId="0" applyFont="1" applyBorder="1" applyAlignment="1">
      <alignment horizontal="center" vertical="top" wrapText="1"/>
    </xf>
    <xf numFmtId="0" fontId="28" fillId="0" borderId="22" xfId="0" applyFont="1" applyBorder="1" applyAlignment="1">
      <alignment horizontal="center" vertical="top" wrapText="1"/>
    </xf>
    <xf numFmtId="0" fontId="0" fillId="0" borderId="22" xfId="0" applyBorder="1" applyAlignment="1">
      <alignment wrapText="1"/>
    </xf>
    <xf numFmtId="0" fontId="0" fillId="0" borderId="20" xfId="0" applyBorder="1" applyAlignment="1">
      <alignment wrapText="1"/>
    </xf>
    <xf numFmtId="0" fontId="35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34" fillId="0" borderId="1" xfId="0" applyFont="1" applyBorder="1" applyAlignment="1">
      <alignment horizontal="center" vertical="top" wrapText="1"/>
    </xf>
    <xf numFmtId="0" fontId="34" fillId="0" borderId="3" xfId="0" applyFont="1" applyBorder="1" applyAlignment="1">
      <alignment horizontal="center" vertical="top" wrapText="1"/>
    </xf>
    <xf numFmtId="0" fontId="34" fillId="0" borderId="9" xfId="0" applyFont="1" applyBorder="1" applyAlignment="1">
      <alignment horizontal="center" vertical="top" wrapText="1"/>
    </xf>
    <xf numFmtId="0" fontId="34" fillId="0" borderId="4" xfId="0" applyFont="1" applyBorder="1" applyAlignment="1">
      <alignment horizontal="center" vertical="top" wrapText="1"/>
    </xf>
    <xf numFmtId="0" fontId="34" fillId="0" borderId="11" xfId="0" applyFont="1" applyBorder="1" applyAlignment="1">
      <alignment horizontal="center" vertical="top" wrapText="1"/>
    </xf>
    <xf numFmtId="0" fontId="34" fillId="0" borderId="6" xfId="0" applyFont="1" applyBorder="1" applyAlignment="1">
      <alignment horizontal="center" vertical="top" wrapText="1"/>
    </xf>
    <xf numFmtId="0" fontId="34" fillId="0" borderId="15" xfId="0" applyFont="1" applyBorder="1" applyAlignment="1">
      <alignment horizontal="center" vertical="top" wrapText="1"/>
    </xf>
    <xf numFmtId="0" fontId="34" fillId="0" borderId="14" xfId="0" applyFont="1" applyBorder="1" applyAlignment="1">
      <alignment horizontal="center" vertical="top" wrapText="1"/>
    </xf>
    <xf numFmtId="0" fontId="34" fillId="0" borderId="13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43" fillId="3" borderId="15" xfId="0" applyFont="1" applyFill="1" applyBorder="1" applyAlignment="1">
      <alignment horizontal="center" vertical="top" wrapText="1"/>
    </xf>
    <xf numFmtId="0" fontId="43" fillId="3" borderId="13" xfId="0" applyFont="1" applyFill="1" applyBorder="1" applyAlignment="1">
      <alignment horizontal="center" vertical="top" wrapText="1"/>
    </xf>
    <xf numFmtId="2" fontId="29" fillId="3" borderId="15" xfId="0" applyNumberFormat="1" applyFont="1" applyFill="1" applyBorder="1" applyAlignment="1">
      <alignment horizontal="right" vertical="top" wrapText="1"/>
    </xf>
    <xf numFmtId="2" fontId="29" fillId="3" borderId="13" xfId="0" applyNumberFormat="1" applyFont="1" applyFill="1" applyBorder="1" applyAlignment="1">
      <alignment horizontal="right" vertical="top" wrapText="1"/>
    </xf>
    <xf numFmtId="0" fontId="43" fillId="0" borderId="15" xfId="0" applyFont="1" applyBorder="1" applyAlignment="1">
      <alignment horizontal="center" vertical="top" wrapText="1"/>
    </xf>
    <xf numFmtId="0" fontId="43" fillId="0" borderId="13" xfId="0" applyFont="1" applyBorder="1" applyAlignment="1">
      <alignment horizontal="center" vertical="top" wrapText="1"/>
    </xf>
    <xf numFmtId="2" fontId="50" fillId="0" borderId="15" xfId="0" applyNumberFormat="1" applyFont="1" applyBorder="1" applyAlignment="1">
      <alignment vertical="top" wrapText="1"/>
    </xf>
    <xf numFmtId="2" fontId="50" fillId="0" borderId="13" xfId="0" applyNumberFormat="1" applyFont="1" applyBorder="1" applyAlignment="1">
      <alignment vertical="top" wrapText="1"/>
    </xf>
    <xf numFmtId="2" fontId="29" fillId="0" borderId="15" xfId="0" applyNumberFormat="1" applyFont="1" applyBorder="1" applyAlignment="1">
      <alignment vertical="top" wrapText="1"/>
    </xf>
    <xf numFmtId="2" fontId="29" fillId="0" borderId="13" xfId="0" applyNumberFormat="1" applyFont="1" applyBorder="1" applyAlignment="1">
      <alignment vertical="top" wrapText="1"/>
    </xf>
    <xf numFmtId="2" fontId="50" fillId="0" borderId="15" xfId="0" applyNumberFormat="1" applyFont="1" applyBorder="1" applyAlignment="1">
      <alignment horizontal="right" vertical="top" wrapText="1"/>
    </xf>
    <xf numFmtId="2" fontId="50" fillId="0" borderId="13" xfId="0" applyNumberFormat="1" applyFont="1" applyBorder="1" applyAlignment="1">
      <alignment horizontal="right" vertical="top" wrapText="1"/>
    </xf>
    <xf numFmtId="2" fontId="29" fillId="0" borderId="15" xfId="0" applyNumberFormat="1" applyFont="1" applyBorder="1" applyAlignment="1">
      <alignment horizontal="right" vertical="top" wrapText="1"/>
    </xf>
    <xf numFmtId="2" fontId="29" fillId="0" borderId="13" xfId="0" applyNumberFormat="1" applyFont="1" applyBorder="1" applyAlignment="1">
      <alignment horizontal="right" vertical="top" wrapText="1"/>
    </xf>
    <xf numFmtId="2" fontId="29" fillId="4" borderId="15" xfId="0" applyNumberFormat="1" applyFont="1" applyFill="1" applyBorder="1" applyAlignment="1">
      <alignment horizontal="right" vertical="top" wrapText="1"/>
    </xf>
    <xf numFmtId="2" fontId="29" fillId="4" borderId="13" xfId="0" applyNumberFormat="1" applyFont="1" applyFill="1" applyBorder="1" applyAlignment="1">
      <alignment horizontal="right" vertical="top" wrapText="1"/>
    </xf>
    <xf numFmtId="2" fontId="50" fillId="4" borderId="15" xfId="0" applyNumberFormat="1" applyFont="1" applyFill="1" applyBorder="1" applyAlignment="1">
      <alignment horizontal="right" vertical="top" wrapText="1"/>
    </xf>
    <xf numFmtId="2" fontId="50" fillId="4" borderId="13" xfId="0" applyNumberFormat="1" applyFont="1" applyFill="1" applyBorder="1" applyAlignment="1">
      <alignment horizontal="right" vertical="top" wrapText="1"/>
    </xf>
    <xf numFmtId="2" fontId="29" fillId="4" borderId="15" xfId="0" applyNumberFormat="1" applyFont="1" applyFill="1" applyBorder="1" applyAlignment="1">
      <alignment vertical="top" wrapText="1"/>
    </xf>
    <xf numFmtId="2" fontId="29" fillId="4" borderId="13" xfId="0" applyNumberFormat="1" applyFont="1" applyFill="1" applyBorder="1" applyAlignment="1">
      <alignment vertical="top" wrapText="1"/>
    </xf>
    <xf numFmtId="164" fontId="29" fillId="0" borderId="15" xfId="0" applyNumberFormat="1" applyFont="1" applyBorder="1" applyAlignment="1">
      <alignment horizontal="right" vertical="top" wrapText="1"/>
    </xf>
    <xf numFmtId="164" fontId="29" fillId="0" borderId="13" xfId="0" applyNumberFormat="1" applyFont="1" applyBorder="1" applyAlignment="1">
      <alignment horizontal="right" vertical="top" wrapText="1"/>
    </xf>
    <xf numFmtId="164" fontId="50" fillId="0" borderId="15" xfId="0" applyNumberFormat="1" applyFont="1" applyBorder="1" applyAlignment="1">
      <alignment vertical="top" wrapText="1"/>
    </xf>
    <xf numFmtId="164" fontId="50" fillId="0" borderId="13" xfId="0" applyNumberFormat="1" applyFont="1" applyBorder="1" applyAlignment="1">
      <alignment vertical="top" wrapText="1"/>
    </xf>
    <xf numFmtId="164" fontId="29" fillId="0" borderId="15" xfId="0" applyNumberFormat="1" applyFont="1" applyBorder="1" applyAlignment="1">
      <alignment vertical="top" wrapText="1"/>
    </xf>
    <xf numFmtId="164" fontId="29" fillId="0" borderId="13" xfId="0" applyNumberFormat="1" applyFont="1" applyBorder="1" applyAlignment="1">
      <alignment vertical="top" wrapText="1"/>
    </xf>
    <xf numFmtId="0" fontId="41" fillId="0" borderId="15" xfId="0" applyFont="1" applyBorder="1" applyAlignment="1">
      <alignment vertical="top" wrapText="1"/>
    </xf>
    <xf numFmtId="0" fontId="41" fillId="0" borderId="13" xfId="0" applyFont="1" applyBorder="1" applyAlignment="1">
      <alignment vertical="top" wrapText="1"/>
    </xf>
    <xf numFmtId="2" fontId="30" fillId="4" borderId="15" xfId="0" applyNumberFormat="1" applyFont="1" applyFill="1" applyBorder="1" applyAlignment="1">
      <alignment horizontal="center" vertical="top" wrapText="1"/>
    </xf>
    <xf numFmtId="2" fontId="30" fillId="4" borderId="13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43" fillId="0" borderId="9" xfId="0" applyFont="1" applyBorder="1" applyAlignment="1">
      <alignment horizontal="center" vertical="top" wrapText="1"/>
    </xf>
    <xf numFmtId="2" fontId="29" fillId="4" borderId="40" xfId="0" applyNumberFormat="1" applyFont="1" applyFill="1" applyBorder="1" applyAlignment="1">
      <alignment horizontal="right" vertical="top" wrapText="1"/>
    </xf>
    <xf numFmtId="2" fontId="29" fillId="4" borderId="41" xfId="0" applyNumberFormat="1" applyFont="1" applyFill="1" applyBorder="1" applyAlignment="1">
      <alignment horizontal="right" vertical="top" wrapText="1"/>
    </xf>
    <xf numFmtId="0" fontId="43" fillId="0" borderId="23" xfId="0" applyFont="1" applyBorder="1" applyAlignment="1">
      <alignment horizontal="center" vertical="top" wrapText="1"/>
    </xf>
    <xf numFmtId="0" fontId="43" fillId="0" borderId="35" xfId="0" applyFont="1" applyBorder="1" applyAlignment="1">
      <alignment horizontal="center" vertical="top" wrapText="1"/>
    </xf>
    <xf numFmtId="2" fontId="29" fillId="4" borderId="36" xfId="0" applyNumberFormat="1" applyFont="1" applyFill="1" applyBorder="1" applyAlignment="1">
      <alignment horizontal="right" vertical="top" wrapText="1"/>
    </xf>
    <xf numFmtId="2" fontId="29" fillId="4" borderId="35" xfId="0" applyNumberFormat="1" applyFont="1" applyFill="1" applyBorder="1" applyAlignment="1">
      <alignment horizontal="right" vertical="top" wrapText="1"/>
    </xf>
    <xf numFmtId="0" fontId="17" fillId="0" borderId="0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36" fillId="0" borderId="24" xfId="0" applyFont="1" applyBorder="1" applyAlignment="1">
      <alignment horizontal="center"/>
    </xf>
    <xf numFmtId="0" fontId="33" fillId="0" borderId="12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/>
    </xf>
    <xf numFmtId="0" fontId="28" fillId="0" borderId="18" xfId="0" applyFont="1" applyBorder="1" applyAlignment="1">
      <alignment horizontal="center" vertical="top" wrapText="1"/>
    </xf>
    <xf numFmtId="0" fontId="28" fillId="0" borderId="19" xfId="0" applyFont="1" applyBorder="1" applyAlignment="1">
      <alignment horizontal="center" vertical="top" wrapText="1"/>
    </xf>
    <xf numFmtId="0" fontId="28" fillId="0" borderId="17" xfId="0" applyFont="1" applyBorder="1" applyAlignment="1">
      <alignment horizontal="center" vertical="top" wrapText="1"/>
    </xf>
    <xf numFmtId="0" fontId="28" fillId="0" borderId="2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0" fontId="34" fillId="0" borderId="0" xfId="0" applyFont="1" applyBorder="1" applyAlignment="1">
      <alignment horizontal="left"/>
    </xf>
    <xf numFmtId="0" fontId="37" fillId="0" borderId="0" xfId="0" applyFont="1" applyBorder="1" applyAlignment="1">
      <alignment horizontal="left"/>
    </xf>
    <xf numFmtId="164" fontId="29" fillId="0" borderId="36" xfId="0" applyNumberFormat="1" applyFont="1" applyBorder="1" applyAlignment="1">
      <alignment horizontal="right" vertical="top" wrapText="1"/>
    </xf>
    <xf numFmtId="164" fontId="29" fillId="0" borderId="35" xfId="0" applyNumberFormat="1" applyFont="1" applyBorder="1" applyAlignment="1">
      <alignment horizontal="right" vertical="top" wrapText="1"/>
    </xf>
    <xf numFmtId="164" fontId="29" fillId="0" borderId="36" xfId="0" applyNumberFormat="1" applyFont="1" applyBorder="1" applyAlignment="1">
      <alignment vertical="top" wrapText="1"/>
    </xf>
    <xf numFmtId="164" fontId="29" fillId="0" borderId="35" xfId="0" applyNumberFormat="1" applyFont="1" applyBorder="1" applyAlignment="1">
      <alignment vertical="top" wrapText="1"/>
    </xf>
    <xf numFmtId="0" fontId="10" fillId="0" borderId="12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5" fillId="0" borderId="24" xfId="0" applyFont="1" applyBorder="1" applyAlignment="1">
      <alignment horizontal="center" vertical="top" wrapText="1"/>
    </xf>
    <xf numFmtId="0" fontId="29" fillId="0" borderId="15" xfId="0" applyFont="1" applyBorder="1" applyAlignment="1">
      <alignment horizontal="right" vertical="top" wrapText="1"/>
    </xf>
    <xf numFmtId="0" fontId="29" fillId="0" borderId="13" xfId="0" applyFont="1" applyBorder="1" applyAlignment="1">
      <alignment horizontal="right" vertical="top" wrapText="1"/>
    </xf>
    <xf numFmtId="164" fontId="29" fillId="0" borderId="9" xfId="0" applyNumberFormat="1" applyFont="1" applyBorder="1" applyAlignment="1">
      <alignment horizontal="right" vertical="top" wrapText="1"/>
    </xf>
    <xf numFmtId="164" fontId="29" fillId="0" borderId="4" xfId="0" applyNumberFormat="1" applyFont="1" applyBorder="1" applyAlignment="1">
      <alignment horizontal="right" vertical="top" wrapText="1"/>
    </xf>
    <xf numFmtId="164" fontId="29" fillId="0" borderId="9" xfId="0" applyNumberFormat="1" applyFont="1" applyBorder="1" applyAlignment="1">
      <alignment vertical="top" wrapText="1"/>
    </xf>
    <xf numFmtId="164" fontId="29" fillId="0" borderId="4" xfId="0" applyNumberFormat="1" applyFont="1" applyBorder="1" applyAlignment="1">
      <alignment vertical="top" wrapText="1"/>
    </xf>
    <xf numFmtId="164" fontId="51" fillId="0" borderId="15" xfId="0" applyNumberFormat="1" applyFont="1" applyBorder="1" applyAlignment="1">
      <alignment horizontal="right" vertical="top" wrapText="1"/>
    </xf>
    <xf numFmtId="164" fontId="51" fillId="0" borderId="13" xfId="0" applyNumberFormat="1" applyFont="1" applyBorder="1" applyAlignment="1">
      <alignment horizontal="right" vertical="top" wrapText="1"/>
    </xf>
    <xf numFmtId="2" fontId="51" fillId="0" borderId="15" xfId="0" applyNumberFormat="1" applyFont="1" applyBorder="1" applyAlignment="1">
      <alignment vertical="top" wrapText="1"/>
    </xf>
    <xf numFmtId="2" fontId="51" fillId="0" borderId="13" xfId="0" applyNumberFormat="1" applyFont="1" applyBorder="1" applyAlignment="1">
      <alignment vertical="top" wrapText="1"/>
    </xf>
    <xf numFmtId="164" fontId="51" fillId="0" borderId="15" xfId="0" applyNumberFormat="1" applyFont="1" applyBorder="1" applyAlignment="1">
      <alignment vertical="top" wrapText="1"/>
    </xf>
    <xf numFmtId="164" fontId="51" fillId="0" borderId="13" xfId="0" applyNumberFormat="1" applyFont="1" applyBorder="1" applyAlignment="1">
      <alignment vertical="top" wrapText="1"/>
    </xf>
    <xf numFmtId="0" fontId="45" fillId="0" borderId="15" xfId="0" applyFont="1" applyBorder="1" applyAlignment="1">
      <alignment horizontal="center" vertical="top" wrapText="1"/>
    </xf>
    <xf numFmtId="0" fontId="45" fillId="0" borderId="13" xfId="0" applyFont="1" applyBorder="1" applyAlignment="1">
      <alignment horizontal="center" vertical="top" wrapText="1"/>
    </xf>
    <xf numFmtId="0" fontId="30" fillId="0" borderId="8" xfId="0" applyFont="1" applyBorder="1" applyAlignment="1">
      <alignment horizontal="left"/>
    </xf>
    <xf numFmtId="0" fontId="30" fillId="0" borderId="0" xfId="0" applyFont="1" applyAlignment="1">
      <alignment horizontal="left"/>
    </xf>
    <xf numFmtId="0" fontId="1" fillId="0" borderId="12" xfId="0" applyFont="1" applyBorder="1" applyAlignment="1">
      <alignment horizontal="center" vertical="top" wrapText="1"/>
    </xf>
    <xf numFmtId="0" fontId="21" fillId="0" borderId="23" xfId="0" applyFont="1" applyBorder="1" applyAlignment="1">
      <alignment horizontal="center" vertical="top" wrapText="1"/>
    </xf>
    <xf numFmtId="0" fontId="21" fillId="0" borderId="22" xfId="0" applyFont="1" applyBorder="1" applyAlignment="1">
      <alignment horizontal="center" vertical="top" wrapText="1"/>
    </xf>
    <xf numFmtId="0" fontId="21" fillId="0" borderId="20" xfId="0" applyFont="1" applyBorder="1" applyAlignment="1">
      <alignment horizontal="center" vertical="top" wrapText="1"/>
    </xf>
    <xf numFmtId="0" fontId="15" fillId="0" borderId="24" xfId="0" applyFont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30" fillId="0" borderId="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7" fillId="0" borderId="15" xfId="0" applyFont="1" applyBorder="1" applyAlignment="1">
      <alignment horizontal="center" vertical="top" wrapText="1"/>
    </xf>
    <xf numFmtId="0" fontId="17" fillId="0" borderId="14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top" wrapText="1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1" fillId="0" borderId="7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1" fillId="0" borderId="12" xfId="0" applyFont="1" applyBorder="1" applyAlignment="1">
      <alignment horizontal="center"/>
    </xf>
    <xf numFmtId="0" fontId="14" fillId="0" borderId="15" xfId="0" applyFont="1" applyBorder="1" applyAlignment="1">
      <alignment vertical="top" wrapText="1"/>
    </xf>
    <xf numFmtId="0" fontId="14" fillId="0" borderId="13" xfId="0" applyFont="1" applyBorder="1" applyAlignment="1">
      <alignment vertical="top" wrapText="1"/>
    </xf>
    <xf numFmtId="0" fontId="19" fillId="0" borderId="0" xfId="0" applyFont="1" applyAlignment="1">
      <alignment vertical="top" wrapText="1"/>
    </xf>
    <xf numFmtId="0" fontId="0" fillId="0" borderId="7" xfId="0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30" xfId="0" applyFont="1" applyBorder="1" applyAlignment="1">
      <alignment horizontal="center" vertical="top" wrapText="1"/>
    </xf>
    <xf numFmtId="0" fontId="17" fillId="0" borderId="26" xfId="0" applyFont="1" applyBorder="1" applyAlignment="1">
      <alignment horizontal="center" vertical="top" wrapText="1"/>
    </xf>
    <xf numFmtId="0" fontId="17" fillId="0" borderId="32" xfId="0" applyFont="1" applyBorder="1" applyAlignment="1">
      <alignment horizontal="center" vertical="top" wrapText="1"/>
    </xf>
    <xf numFmtId="0" fontId="17" fillId="0" borderId="27" xfId="0" applyFont="1" applyBorder="1" applyAlignment="1">
      <alignment horizontal="center" vertical="top" wrapText="1"/>
    </xf>
    <xf numFmtId="0" fontId="17" fillId="0" borderId="28" xfId="0" applyFont="1" applyBorder="1" applyAlignment="1">
      <alignment horizontal="center" vertical="top" wrapText="1"/>
    </xf>
    <xf numFmtId="0" fontId="17" fillId="0" borderId="2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center"/>
    </xf>
    <xf numFmtId="0" fontId="14" fillId="0" borderId="11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25" fillId="0" borderId="8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23" fillId="0" borderId="18" xfId="0" applyFont="1" applyBorder="1" applyAlignment="1">
      <alignment horizontal="center" vertical="top" wrapText="1"/>
    </xf>
    <xf numFmtId="0" fontId="23" fillId="0" borderId="19" xfId="0" applyFont="1" applyBorder="1" applyAlignment="1">
      <alignment horizontal="center" vertical="top" wrapText="1"/>
    </xf>
    <xf numFmtId="0" fontId="23" fillId="0" borderId="17" xfId="0" applyFont="1" applyBorder="1" applyAlignment="1">
      <alignment horizontal="center" vertical="top" wrapText="1"/>
    </xf>
    <xf numFmtId="0" fontId="23" fillId="0" borderId="19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4" fillId="0" borderId="18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23" fillId="0" borderId="18" xfId="0" applyFont="1" applyBorder="1" applyAlignment="1">
      <alignment horizontal="center" textRotation="91" wrapText="1"/>
    </xf>
    <xf numFmtId="0" fontId="23" fillId="0" borderId="19" xfId="0" applyFont="1" applyBorder="1" applyAlignment="1">
      <alignment horizontal="center" textRotation="91" wrapText="1"/>
    </xf>
    <xf numFmtId="0" fontId="30" fillId="0" borderId="31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41" fillId="0" borderId="12" xfId="0" applyFont="1" applyBorder="1" applyAlignment="1">
      <alignment horizontal="center"/>
    </xf>
    <xf numFmtId="0" fontId="30" fillId="0" borderId="0" xfId="0" applyNumberFormat="1" applyFont="1" applyAlignment="1">
      <alignment horizontal="center"/>
    </xf>
    <xf numFmtId="2" fontId="29" fillId="3" borderId="15" xfId="0" applyNumberFormat="1" applyFont="1" applyFill="1" applyBorder="1" applyAlignment="1">
      <alignment horizontal="center" vertical="top" wrapText="1"/>
    </xf>
    <xf numFmtId="2" fontId="29" fillId="3" borderId="14" xfId="0" applyNumberFormat="1" applyFont="1" applyFill="1" applyBorder="1" applyAlignment="1">
      <alignment horizontal="center" vertical="top" wrapText="1"/>
    </xf>
    <xf numFmtId="2" fontId="29" fillId="3" borderId="13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14" fillId="0" borderId="7" xfId="0" applyFont="1" applyBorder="1" applyAlignment="1">
      <alignment vertical="top" wrapText="1"/>
    </xf>
    <xf numFmtId="0" fontId="29" fillId="0" borderId="15" xfId="0" applyFont="1" applyBorder="1" applyAlignment="1">
      <alignment horizontal="center" vertical="top" wrapText="1"/>
    </xf>
    <xf numFmtId="0" fontId="29" fillId="0" borderId="14" xfId="0" applyFont="1" applyBorder="1" applyAlignment="1">
      <alignment horizontal="center" vertical="top" wrapText="1"/>
    </xf>
    <xf numFmtId="0" fontId="29" fillId="0" borderId="13" xfId="0" applyFont="1" applyBorder="1" applyAlignment="1">
      <alignment horizontal="center" vertical="top" wrapText="1"/>
    </xf>
    <xf numFmtId="2" fontId="29" fillId="0" borderId="15" xfId="0" applyNumberFormat="1" applyFont="1" applyBorder="1" applyAlignment="1">
      <alignment horizontal="center" vertical="top" wrapText="1"/>
    </xf>
    <xf numFmtId="2" fontId="29" fillId="0" borderId="14" xfId="0" applyNumberFormat="1" applyFont="1" applyBorder="1" applyAlignment="1">
      <alignment horizontal="center" vertical="top" wrapText="1"/>
    </xf>
    <xf numFmtId="2" fontId="29" fillId="0" borderId="13" xfId="0" applyNumberFormat="1" applyFont="1" applyBorder="1" applyAlignment="1">
      <alignment horizontal="center" vertical="top" wrapText="1"/>
    </xf>
    <xf numFmtId="0" fontId="29" fillId="3" borderId="15" xfId="0" applyFont="1" applyFill="1" applyBorder="1" applyAlignment="1">
      <alignment horizontal="center" vertical="top" wrapText="1"/>
    </xf>
    <xf numFmtId="0" fontId="29" fillId="3" borderId="14" xfId="0" applyFont="1" applyFill="1" applyBorder="1" applyAlignment="1">
      <alignment horizontal="center" vertical="top" wrapText="1"/>
    </xf>
    <xf numFmtId="0" fontId="29" fillId="3" borderId="13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0" fillId="0" borderId="15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0" xfId="0" applyAlignment="1">
      <alignment vertical="top" wrapText="1"/>
    </xf>
    <xf numFmtId="0" fontId="25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5" fillId="0" borderId="0" xfId="0" applyNumberFormat="1" applyFont="1" applyAlignment="1">
      <alignment horizontal="center"/>
    </xf>
    <xf numFmtId="0" fontId="23" fillId="0" borderId="0" xfId="0" applyFont="1" applyAlignment="1">
      <alignment horizontal="left"/>
    </xf>
    <xf numFmtId="0" fontId="14" fillId="0" borderId="30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top" wrapText="1"/>
    </xf>
    <xf numFmtId="0" fontId="14" fillId="0" borderId="26" xfId="0" applyFont="1" applyBorder="1" applyAlignment="1">
      <alignment horizontal="center" vertical="top" wrapText="1"/>
    </xf>
    <xf numFmtId="0" fontId="14" fillId="0" borderId="32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27" xfId="0" applyFont="1" applyBorder="1" applyAlignment="1">
      <alignment horizontal="center" vertical="top" wrapText="1"/>
    </xf>
    <xf numFmtId="0" fontId="14" fillId="0" borderId="23" xfId="0" applyFont="1" applyBorder="1" applyAlignment="1">
      <alignment horizontal="center" vertical="top" wrapText="1"/>
    </xf>
    <xf numFmtId="0" fontId="14" fillId="0" borderId="22" xfId="0" applyFont="1" applyBorder="1" applyAlignment="1">
      <alignment horizontal="center" vertical="top" wrapText="1"/>
    </xf>
    <xf numFmtId="0" fontId="14" fillId="0" borderId="20" xfId="0" applyFont="1" applyBorder="1" applyAlignment="1">
      <alignment horizontal="center" vertical="top" wrapText="1"/>
    </xf>
    <xf numFmtId="0" fontId="15" fillId="0" borderId="23" xfId="0" applyFont="1" applyBorder="1" applyAlignment="1">
      <alignment horizontal="center" vertical="top" wrapText="1"/>
    </xf>
    <xf numFmtId="0" fontId="15" fillId="0" borderId="22" xfId="0" applyFont="1" applyBorder="1" applyAlignment="1">
      <alignment horizontal="center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 wrapText="1"/>
    </xf>
    <xf numFmtId="0" fontId="15" fillId="0" borderId="28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30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1" fillId="0" borderId="28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center" vertical="top" wrapText="1"/>
    </xf>
  </cellXfs>
  <cellStyles count="2">
    <cellStyle name="Обычный" xfId="0" builtinId="0"/>
    <cellStyle name="Обычный_12.2019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74;&#1090;&#1086;&#1084;&#1072;&#1090;&#1080;&#1079;&#1086;&#1074;&#1072;&#1085;&#1072;%20&#1079;&#1074;&#1077;&#1076;&#1077;&#1085;&#1072;%20&#1090;&#1072;&#1073;&#1083;&#1080;&#1094;&#1103;%20&#1076;&#1083;&#1103;%20&#1090;&#1072;&#1088;&#1080;&#1092;&#1110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итрати 2018"/>
      <sheetName val="витрати 2019"/>
      <sheetName val="Витрати 2019-2020"/>
      <sheetName val="Лист1"/>
      <sheetName val="Витрати 20 -21"/>
    </sheetNames>
    <sheetDataSet>
      <sheetData sheetId="0"/>
      <sheetData sheetId="1"/>
      <sheetData sheetId="2"/>
      <sheetData sheetId="3"/>
      <sheetData sheetId="4">
        <row r="5">
          <cell r="CZ5">
            <v>7.7574899999999998</v>
          </cell>
        </row>
        <row r="9">
          <cell r="C9">
            <v>352.74599999999998</v>
          </cell>
          <cell r="D9">
            <v>59.738</v>
          </cell>
          <cell r="S9">
            <v>1.08</v>
          </cell>
          <cell r="T9">
            <v>0.18</v>
          </cell>
          <cell r="V9">
            <v>64.34</v>
          </cell>
          <cell r="W9">
            <v>10.9</v>
          </cell>
          <cell r="AE9">
            <v>5.14</v>
          </cell>
          <cell r="AF9">
            <v>0.87</v>
          </cell>
          <cell r="AH9">
            <v>13.64</v>
          </cell>
          <cell r="AI9">
            <v>2.31</v>
          </cell>
          <cell r="AN9">
            <v>8.4499999999999993</v>
          </cell>
          <cell r="AO9">
            <v>1.43</v>
          </cell>
          <cell r="AT9">
            <v>43.75</v>
          </cell>
          <cell r="AU9">
            <v>7.41</v>
          </cell>
          <cell r="BC9">
            <v>26.37</v>
          </cell>
          <cell r="BD9">
            <v>4.43</v>
          </cell>
          <cell r="BI9">
            <v>6.56</v>
          </cell>
          <cell r="BJ9">
            <v>1.1000000000000001</v>
          </cell>
          <cell r="BO9">
            <v>13.67</v>
          </cell>
          <cell r="BP9">
            <v>2.3199999999999998</v>
          </cell>
          <cell r="BU9">
            <v>0</v>
          </cell>
          <cell r="BV9">
            <v>0</v>
          </cell>
          <cell r="CG9">
            <v>0</v>
          </cell>
          <cell r="CH9">
            <v>0</v>
          </cell>
          <cell r="CJ9">
            <v>15.08</v>
          </cell>
          <cell r="CK9">
            <v>2.5499999999999998</v>
          </cell>
          <cell r="DB9">
            <v>386439.36</v>
          </cell>
          <cell r="DC9">
            <v>65442.19</v>
          </cell>
          <cell r="DK9">
            <v>32178.74</v>
          </cell>
          <cell r="DL9">
            <v>5449.11</v>
          </cell>
          <cell r="DR9">
            <v>962.65</v>
          </cell>
          <cell r="DS9">
            <v>93.51</v>
          </cell>
        </row>
        <row r="15">
          <cell r="CW15">
            <v>71192</v>
          </cell>
          <cell r="CX15">
            <v>5631</v>
          </cell>
        </row>
        <row r="29">
          <cell r="BL29">
            <v>2.92</v>
          </cell>
          <cell r="BM29">
            <v>2.9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4:AB77"/>
  <sheetViews>
    <sheetView view="pageBreakPreview" zoomScale="60" workbookViewId="0">
      <pane xSplit="8" ySplit="12" topLeftCell="J13" activePane="bottomRight" state="frozen"/>
      <selection pane="topRight" activeCell="I1" sqref="I1"/>
      <selection pane="bottomLeft" activeCell="A13" sqref="A13"/>
      <selection pane="bottomRight" activeCell="B67" sqref="B67"/>
    </sheetView>
  </sheetViews>
  <sheetFormatPr defaultRowHeight="15"/>
  <cols>
    <col min="1" max="1" width="11.28515625" customWidth="1"/>
    <col min="2" max="2" width="56.5703125" customWidth="1"/>
    <col min="3" max="3" width="16.85546875" customWidth="1"/>
    <col min="4" max="4" width="17" customWidth="1"/>
    <col min="5" max="7" width="16" customWidth="1"/>
    <col min="8" max="8" width="15.85546875" customWidth="1"/>
    <col min="9" max="9" width="15" customWidth="1"/>
    <col min="10" max="10" width="17.5703125" customWidth="1"/>
    <col min="11" max="11" width="19.42578125" customWidth="1"/>
    <col min="12" max="12" width="13.28515625" customWidth="1"/>
    <col min="13" max="13" width="15" customWidth="1"/>
    <col min="14" max="14" width="13" customWidth="1"/>
    <col min="15" max="15" width="16.140625" customWidth="1"/>
    <col min="16" max="16" width="18.28515625" customWidth="1"/>
    <col min="17" max="17" width="15.85546875" customWidth="1"/>
    <col min="18" max="18" width="15.140625" customWidth="1"/>
    <col min="19" max="19" width="18" customWidth="1"/>
    <col min="20" max="20" width="12.85546875" customWidth="1"/>
    <col min="21" max="21" width="13.85546875" customWidth="1"/>
    <col min="22" max="22" width="14.85546875" customWidth="1"/>
    <col min="23" max="23" width="14.5703125" customWidth="1"/>
    <col min="24" max="24" width="15.85546875" customWidth="1"/>
    <col min="25" max="25" width="14.7109375" customWidth="1"/>
    <col min="26" max="26" width="13.85546875" customWidth="1"/>
    <col min="27" max="27" width="14.85546875" customWidth="1"/>
  </cols>
  <sheetData>
    <row r="4" spans="1:27" ht="20.25">
      <c r="A4" s="1"/>
      <c r="U4" s="365" t="s">
        <v>0</v>
      </c>
      <c r="V4" s="366"/>
      <c r="W4" s="366"/>
      <c r="X4" s="366"/>
      <c r="Y4" s="366"/>
      <c r="Z4" s="366"/>
      <c r="AA4" s="366"/>
    </row>
    <row r="5" spans="1:27" ht="20.25">
      <c r="A5" s="1"/>
      <c r="U5" s="365" t="s">
        <v>562</v>
      </c>
      <c r="V5" s="366"/>
      <c r="W5" s="366"/>
      <c r="X5" s="366"/>
      <c r="Y5" s="366"/>
      <c r="Z5" s="366"/>
      <c r="AA5" s="366"/>
    </row>
    <row r="6" spans="1:27" ht="20.25">
      <c r="A6" s="1"/>
      <c r="U6" s="365" t="s">
        <v>557</v>
      </c>
      <c r="V6" s="366"/>
      <c r="W6" s="366"/>
      <c r="X6" s="366"/>
      <c r="Y6" s="366"/>
      <c r="Z6" s="366"/>
      <c r="AA6" s="366"/>
    </row>
    <row r="7" spans="1:27" ht="26.25">
      <c r="A7" s="3" t="s">
        <v>67</v>
      </c>
      <c r="C7" s="4"/>
      <c r="D7" s="4"/>
      <c r="E7" s="4"/>
      <c r="F7" s="4"/>
      <c r="G7" s="4"/>
      <c r="H7" s="148"/>
      <c r="I7" s="148"/>
      <c r="J7" s="149"/>
      <c r="K7" s="212"/>
      <c r="L7" s="149"/>
      <c r="M7" s="148"/>
      <c r="N7" s="148"/>
    </row>
    <row r="8" spans="1:27" ht="25.5">
      <c r="A8" s="3" t="s">
        <v>68</v>
      </c>
      <c r="H8" s="309" t="s">
        <v>569</v>
      </c>
      <c r="I8" s="310"/>
      <c r="J8" s="310"/>
      <c r="K8" s="310"/>
      <c r="L8" s="310"/>
      <c r="M8" s="310"/>
      <c r="N8" s="310"/>
    </row>
    <row r="9" spans="1:27" ht="29.25" customHeight="1" thickBot="1">
      <c r="H9" s="307" t="s">
        <v>565</v>
      </c>
      <c r="I9" s="307"/>
      <c r="J9" s="307"/>
      <c r="K9" s="307"/>
      <c r="L9" s="307"/>
      <c r="M9" s="308"/>
      <c r="N9" s="308"/>
      <c r="Z9" s="224" t="s">
        <v>1</v>
      </c>
    </row>
    <row r="10" spans="1:27" ht="38.25" customHeight="1">
      <c r="A10" s="294" t="s">
        <v>2</v>
      </c>
      <c r="B10" s="294" t="s">
        <v>4</v>
      </c>
      <c r="C10" s="295" t="s">
        <v>5</v>
      </c>
      <c r="D10" s="349" t="s">
        <v>6</v>
      </c>
      <c r="E10" s="350"/>
      <c r="F10" s="350"/>
      <c r="G10" s="351"/>
      <c r="H10" s="349" t="s">
        <v>7</v>
      </c>
      <c r="I10" s="350"/>
      <c r="J10" s="350"/>
      <c r="K10" s="351"/>
      <c r="L10" s="349" t="s">
        <v>7</v>
      </c>
      <c r="M10" s="350"/>
      <c r="N10" s="350"/>
      <c r="O10" s="351"/>
      <c r="P10" s="349" t="s">
        <v>7</v>
      </c>
      <c r="Q10" s="350"/>
      <c r="R10" s="350"/>
      <c r="S10" s="351"/>
      <c r="T10" s="349" t="s">
        <v>12</v>
      </c>
      <c r="U10" s="350"/>
      <c r="V10" s="350"/>
      <c r="W10" s="350"/>
      <c r="X10" s="350"/>
      <c r="Y10" s="350"/>
      <c r="Z10" s="350"/>
      <c r="AA10" s="351"/>
    </row>
    <row r="11" spans="1:27" ht="23.25" thickBot="1">
      <c r="A11" s="296" t="s">
        <v>3</v>
      </c>
      <c r="B11" s="297"/>
      <c r="C11" s="297"/>
      <c r="D11" s="352"/>
      <c r="E11" s="364"/>
      <c r="F11" s="364"/>
      <c r="G11" s="354"/>
      <c r="H11" s="352" t="s">
        <v>8</v>
      </c>
      <c r="I11" s="353"/>
      <c r="J11" s="353"/>
      <c r="K11" s="354"/>
      <c r="L11" s="352" t="s">
        <v>9</v>
      </c>
      <c r="M11" s="353"/>
      <c r="N11" s="353"/>
      <c r="O11" s="354"/>
      <c r="P11" s="352" t="s">
        <v>10</v>
      </c>
      <c r="Q11" s="353"/>
      <c r="R11" s="353"/>
      <c r="S11" s="354"/>
      <c r="T11" s="361"/>
      <c r="U11" s="362"/>
      <c r="V11" s="362"/>
      <c r="W11" s="362"/>
      <c r="X11" s="362"/>
      <c r="Y11" s="362"/>
      <c r="Z11" s="362"/>
      <c r="AA11" s="363"/>
    </row>
    <row r="12" spans="1:27" ht="27.75" customHeight="1">
      <c r="A12" s="298"/>
      <c r="B12" s="297"/>
      <c r="C12" s="297"/>
      <c r="D12" s="352"/>
      <c r="E12" s="364"/>
      <c r="F12" s="364"/>
      <c r="G12" s="354"/>
      <c r="H12" s="355"/>
      <c r="I12" s="356"/>
      <c r="J12" s="356"/>
      <c r="K12" s="357"/>
      <c r="L12" s="355"/>
      <c r="M12" s="356"/>
      <c r="N12" s="356"/>
      <c r="O12" s="357"/>
      <c r="P12" s="352" t="s">
        <v>11</v>
      </c>
      <c r="Q12" s="353"/>
      <c r="R12" s="353"/>
      <c r="S12" s="354"/>
      <c r="T12" s="349" t="s">
        <v>13</v>
      </c>
      <c r="U12" s="350"/>
      <c r="V12" s="350"/>
      <c r="W12" s="351"/>
      <c r="X12" s="349" t="s">
        <v>13</v>
      </c>
      <c r="Y12" s="350"/>
      <c r="Z12" s="350"/>
      <c r="AA12" s="351"/>
    </row>
    <row r="13" spans="1:27" ht="22.5">
      <c r="A13" s="298"/>
      <c r="B13" s="297"/>
      <c r="C13" s="297"/>
      <c r="D13" s="352"/>
      <c r="E13" s="364"/>
      <c r="F13" s="364"/>
      <c r="G13" s="354"/>
      <c r="H13" s="355"/>
      <c r="I13" s="356"/>
      <c r="J13" s="356"/>
      <c r="K13" s="357"/>
      <c r="L13" s="355"/>
      <c r="M13" s="356"/>
      <c r="N13" s="356"/>
      <c r="O13" s="357"/>
      <c r="P13" s="355"/>
      <c r="Q13" s="356"/>
      <c r="R13" s="356"/>
      <c r="S13" s="357"/>
      <c r="T13" s="352" t="s">
        <v>10</v>
      </c>
      <c r="U13" s="353"/>
      <c r="V13" s="353"/>
      <c r="W13" s="354"/>
      <c r="X13" s="352" t="s">
        <v>14</v>
      </c>
      <c r="Y13" s="353"/>
      <c r="Z13" s="353"/>
      <c r="AA13" s="354"/>
    </row>
    <row r="14" spans="1:27" ht="21.75" customHeight="1" thickBot="1">
      <c r="A14" s="298"/>
      <c r="B14" s="297"/>
      <c r="C14" s="297"/>
      <c r="D14" s="361"/>
      <c r="E14" s="362"/>
      <c r="F14" s="362"/>
      <c r="G14" s="363"/>
      <c r="H14" s="358"/>
      <c r="I14" s="359"/>
      <c r="J14" s="359"/>
      <c r="K14" s="360"/>
      <c r="L14" s="358"/>
      <c r="M14" s="359"/>
      <c r="N14" s="359"/>
      <c r="O14" s="360"/>
      <c r="P14" s="358"/>
      <c r="Q14" s="359"/>
      <c r="R14" s="359"/>
      <c r="S14" s="360"/>
      <c r="T14" s="358"/>
      <c r="U14" s="359"/>
      <c r="V14" s="359"/>
      <c r="W14" s="360"/>
      <c r="X14" s="361" t="s">
        <v>15</v>
      </c>
      <c r="Y14" s="362"/>
      <c r="Z14" s="362"/>
      <c r="AA14" s="363"/>
    </row>
    <row r="15" spans="1:27" ht="153.75" customHeight="1" thickBot="1">
      <c r="A15" s="209"/>
      <c r="B15" s="210"/>
      <c r="C15" s="210"/>
      <c r="D15" s="211" t="s">
        <v>16</v>
      </c>
      <c r="E15" s="211" t="s">
        <v>17</v>
      </c>
      <c r="F15" s="211" t="s">
        <v>18</v>
      </c>
      <c r="G15" s="211" t="s">
        <v>19</v>
      </c>
      <c r="H15" s="211" t="s">
        <v>16</v>
      </c>
      <c r="I15" s="211" t="s">
        <v>17</v>
      </c>
      <c r="J15" s="211" t="s">
        <v>18</v>
      </c>
      <c r="K15" s="211" t="s">
        <v>19</v>
      </c>
      <c r="L15" s="211" t="s">
        <v>16</v>
      </c>
      <c r="M15" s="211" t="s">
        <v>17</v>
      </c>
      <c r="N15" s="211" t="s">
        <v>18</v>
      </c>
      <c r="O15" s="211" t="s">
        <v>19</v>
      </c>
      <c r="P15" s="211" t="s">
        <v>16</v>
      </c>
      <c r="Q15" s="211" t="s">
        <v>17</v>
      </c>
      <c r="R15" s="211" t="s">
        <v>18</v>
      </c>
      <c r="S15" s="211" t="s">
        <v>19</v>
      </c>
      <c r="T15" s="211" t="s">
        <v>16</v>
      </c>
      <c r="U15" s="211" t="s">
        <v>17</v>
      </c>
      <c r="V15" s="211" t="s">
        <v>18</v>
      </c>
      <c r="W15" s="211" t="s">
        <v>19</v>
      </c>
      <c r="X15" s="211" t="s">
        <v>16</v>
      </c>
      <c r="Y15" s="211" t="s">
        <v>17</v>
      </c>
      <c r="Z15" s="211" t="s">
        <v>18</v>
      </c>
      <c r="AA15" s="211" t="s">
        <v>19</v>
      </c>
    </row>
    <row r="16" spans="1:27" ht="25.5" customHeight="1" thickBot="1">
      <c r="A16" s="121">
        <v>1</v>
      </c>
      <c r="B16" s="84">
        <v>2</v>
      </c>
      <c r="C16" s="84">
        <v>3</v>
      </c>
      <c r="D16" s="84">
        <v>4</v>
      </c>
      <c r="E16" s="84">
        <v>5</v>
      </c>
      <c r="F16" s="84">
        <v>6</v>
      </c>
      <c r="G16" s="84">
        <v>7</v>
      </c>
      <c r="H16" s="84">
        <v>8</v>
      </c>
      <c r="I16" s="84">
        <v>9</v>
      </c>
      <c r="J16" s="84">
        <v>10</v>
      </c>
      <c r="K16" s="84">
        <v>11</v>
      </c>
      <c r="L16" s="84">
        <v>12</v>
      </c>
      <c r="M16" s="84">
        <v>13</v>
      </c>
      <c r="N16" s="84">
        <v>14</v>
      </c>
      <c r="O16" s="84">
        <v>15</v>
      </c>
      <c r="P16" s="84">
        <v>16</v>
      </c>
      <c r="Q16" s="84">
        <v>17</v>
      </c>
      <c r="R16" s="84">
        <v>18</v>
      </c>
      <c r="S16" s="84">
        <v>19</v>
      </c>
      <c r="T16" s="84">
        <v>20</v>
      </c>
      <c r="U16" s="84">
        <v>21</v>
      </c>
      <c r="V16" s="84">
        <v>22</v>
      </c>
      <c r="W16" s="84">
        <v>23</v>
      </c>
      <c r="X16" s="84">
        <v>24</v>
      </c>
      <c r="Y16" s="84">
        <v>25</v>
      </c>
      <c r="Z16" s="84">
        <v>26</v>
      </c>
      <c r="AA16" s="208">
        <v>27</v>
      </c>
    </row>
    <row r="17" spans="1:28" ht="27" customHeight="1" thickBot="1">
      <c r="A17" s="32">
        <v>1</v>
      </c>
      <c r="B17" s="192" t="s">
        <v>20</v>
      </c>
      <c r="C17" s="213" t="s">
        <v>21</v>
      </c>
      <c r="D17" s="219">
        <v>0</v>
      </c>
      <c r="E17" s="219">
        <v>0</v>
      </c>
      <c r="F17" s="220">
        <v>0</v>
      </c>
      <c r="G17" s="219">
        <f t="shared" ref="G17" si="0">G18+G25+G26+G27+G32</f>
        <v>668.78</v>
      </c>
      <c r="H17" s="219">
        <f t="shared" ref="H17:N17" si="1">H18+H25+H26+H27+H32</f>
        <v>0</v>
      </c>
      <c r="I17" s="219">
        <f t="shared" si="1"/>
        <v>0</v>
      </c>
      <c r="J17" s="219">
        <f t="shared" si="1"/>
        <v>0</v>
      </c>
      <c r="K17" s="219">
        <f>ROUND(K18+K25+K26+K27+K32,2)</f>
        <v>571.99</v>
      </c>
      <c r="L17" s="221">
        <f t="shared" si="1"/>
        <v>0</v>
      </c>
      <c r="M17" s="221">
        <f>M18+M25+M27+M32</f>
        <v>0</v>
      </c>
      <c r="N17" s="221">
        <f t="shared" si="1"/>
        <v>0</v>
      </c>
      <c r="O17" s="221">
        <f>O25+O26+O27+O32</f>
        <v>0</v>
      </c>
      <c r="P17" s="219">
        <v>0</v>
      </c>
      <c r="Q17" s="219">
        <v>0</v>
      </c>
      <c r="R17" s="219">
        <f t="shared" ref="R17:S17" si="2">R18+R25+R26+R27+R32</f>
        <v>0</v>
      </c>
      <c r="S17" s="219">
        <f t="shared" si="2"/>
        <v>96.79</v>
      </c>
      <c r="T17" s="221">
        <v>0</v>
      </c>
      <c r="U17" s="221">
        <v>0</v>
      </c>
      <c r="V17" s="221">
        <f t="shared" ref="V17:W17" si="3">V18+V25+V26+V27+V32</f>
        <v>0</v>
      </c>
      <c r="W17" s="221">
        <f t="shared" si="3"/>
        <v>0</v>
      </c>
      <c r="X17" s="219">
        <f>X18+X25+X26+X27+X32</f>
        <v>0</v>
      </c>
      <c r="Y17" s="219">
        <f t="shared" ref="Y17:Z17" si="4">Y18+Y25+Y26+Y27+Y32</f>
        <v>0</v>
      </c>
      <c r="Z17" s="238">
        <f t="shared" si="4"/>
        <v>0</v>
      </c>
      <c r="AA17" s="253">
        <f>ROUND(AA18+AA25+AA26+AA27+AA32,2)</f>
        <v>96.79</v>
      </c>
      <c r="AB17" s="223"/>
    </row>
    <row r="18" spans="1:28" ht="27.75" customHeight="1" thickBot="1">
      <c r="A18" s="32">
        <v>1.1000000000000001</v>
      </c>
      <c r="B18" s="192" t="s">
        <v>22</v>
      </c>
      <c r="C18" s="213" t="s">
        <v>21</v>
      </c>
      <c r="D18" s="219">
        <f>D19+D20+D21+D22+D23+D24</f>
        <v>0</v>
      </c>
      <c r="E18" s="238">
        <f>E19+E20+E21+E22+E23</f>
        <v>0</v>
      </c>
      <c r="F18" s="237">
        <f>F19+F20+F21+F22+F23</f>
        <v>0</v>
      </c>
      <c r="G18" s="219">
        <f>G19+G20+G21+G22+G23+G24</f>
        <v>491.82</v>
      </c>
      <c r="H18" s="219">
        <f>H19+H20+H21+I22+H23</f>
        <v>0</v>
      </c>
      <c r="I18" s="219">
        <f>I19+I20+I21+I22+I23</f>
        <v>0</v>
      </c>
      <c r="J18" s="219">
        <f>J19+J20+J21+J22+J23</f>
        <v>0</v>
      </c>
      <c r="K18" s="219">
        <f>ROUND(K19+K20+K21+K22+K23+K24,2)</f>
        <v>420.66</v>
      </c>
      <c r="L18" s="221">
        <f>L19+L20+L21+L22+L23+L24</f>
        <v>0</v>
      </c>
      <c r="M18" s="221">
        <f>M19+M20+M21+M22+M23+M24</f>
        <v>0</v>
      </c>
      <c r="N18" s="221">
        <f>N19+N20+N21+N22+N23+N24</f>
        <v>0</v>
      </c>
      <c r="O18" s="221">
        <f t="shared" ref="O18" ca="1" si="5">O18+O19+O20+O21+O22+O23+O24</f>
        <v>0</v>
      </c>
      <c r="P18" s="219">
        <f>T18+X18</f>
        <v>0</v>
      </c>
      <c r="Q18" s="219">
        <f>T18+Y18</f>
        <v>0</v>
      </c>
      <c r="R18" s="219">
        <f>V18+Z18</f>
        <v>0</v>
      </c>
      <c r="S18" s="219">
        <f>W18+AA18</f>
        <v>71.16</v>
      </c>
      <c r="T18" s="221">
        <v>0</v>
      </c>
      <c r="U18" s="221">
        <v>0</v>
      </c>
      <c r="V18" s="221">
        <f t="shared" ref="V18:W18" si="6">V19+V26+V27+V28+V33</f>
        <v>0</v>
      </c>
      <c r="W18" s="221">
        <f t="shared" si="6"/>
        <v>0</v>
      </c>
      <c r="X18" s="219">
        <f>X19+X20+X21+X22+X23</f>
        <v>0</v>
      </c>
      <c r="Y18" s="219">
        <f>Y19+Y20+Y21+Y22+Y23</f>
        <v>0</v>
      </c>
      <c r="Z18" s="219">
        <f>Z19+Z20+Z21+Z22+Z23</f>
        <v>0</v>
      </c>
      <c r="AA18" s="219">
        <f>ROUND(AA19+AA20+AA21+AA22+AA23+AA24,2)</f>
        <v>71.16</v>
      </c>
    </row>
    <row r="19" spans="1:28" ht="33.75" customHeight="1" thickBot="1">
      <c r="A19" s="41" t="s">
        <v>115</v>
      </c>
      <c r="B19" s="192" t="s">
        <v>23</v>
      </c>
      <c r="C19" s="213" t="s">
        <v>21</v>
      </c>
      <c r="D19" s="219">
        <f>P19+L19+H19</f>
        <v>0</v>
      </c>
      <c r="E19" s="219">
        <f>Q19+I19</f>
        <v>0</v>
      </c>
      <c r="F19" s="219">
        <f>R19+J19</f>
        <v>0</v>
      </c>
      <c r="G19" s="219">
        <f>K19+S19</f>
        <v>451.88</v>
      </c>
      <c r="H19" s="219">
        <v>0</v>
      </c>
      <c r="I19" s="219">
        <v>0</v>
      </c>
      <c r="J19" s="219">
        <v>0</v>
      </c>
      <c r="K19" s="247">
        <f>ROUND('[1]Витрати 20 -21'!$DB$9/1000,2)</f>
        <v>386.44</v>
      </c>
      <c r="L19" s="221">
        <v>0</v>
      </c>
      <c r="M19" s="221">
        <v>0</v>
      </c>
      <c r="N19" s="221">
        <v>0</v>
      </c>
      <c r="O19" s="221">
        <v>0</v>
      </c>
      <c r="P19" s="219">
        <f t="shared" ref="P19:P51" si="7">T19+X19</f>
        <v>0</v>
      </c>
      <c r="Q19" s="219">
        <f t="shared" ref="Q19:Q51" si="8">U19+Y19</f>
        <v>0</v>
      </c>
      <c r="R19" s="219">
        <f t="shared" ref="R19:R63" si="9">V19+Z19</f>
        <v>0</v>
      </c>
      <c r="S19" s="219">
        <f t="shared" ref="S19:S68" si="10">W19+AA19</f>
        <v>65.44</v>
      </c>
      <c r="T19" s="221">
        <v>0</v>
      </c>
      <c r="U19" s="221">
        <v>0</v>
      </c>
      <c r="V19" s="221">
        <f t="shared" ref="V19:W19" si="11">V20+V27+V28+V29+V34</f>
        <v>0</v>
      </c>
      <c r="W19" s="221">
        <f t="shared" si="11"/>
        <v>0</v>
      </c>
      <c r="X19" s="219">
        <v>0</v>
      </c>
      <c r="Y19" s="219">
        <v>0</v>
      </c>
      <c r="Z19" s="219">
        <v>0</v>
      </c>
      <c r="AA19" s="247">
        <f>ROUND('[1]Витрати 20 -21'!$DC$9/1000,2)</f>
        <v>65.44</v>
      </c>
    </row>
    <row r="20" spans="1:28" ht="31.5" customHeight="1" thickBot="1">
      <c r="A20" s="41" t="s">
        <v>116</v>
      </c>
      <c r="B20" s="192" t="s">
        <v>24</v>
      </c>
      <c r="C20" s="213" t="s">
        <v>21</v>
      </c>
      <c r="D20" s="219">
        <f t="shared" ref="D20:D23" si="12">P20+L20+H20</f>
        <v>0</v>
      </c>
      <c r="E20" s="219">
        <f t="shared" ref="E20:E23" si="13">Q20+I20</f>
        <v>0</v>
      </c>
      <c r="F20" s="219">
        <f t="shared" ref="F20:F23" si="14">R20+J20</f>
        <v>0</v>
      </c>
      <c r="G20" s="219">
        <f t="shared" ref="G20:G23" si="15">K20+S20</f>
        <v>37.630000000000003</v>
      </c>
      <c r="H20" s="219">
        <v>0</v>
      </c>
      <c r="I20" s="219">
        <v>0</v>
      </c>
      <c r="J20" s="219">
        <v>0</v>
      </c>
      <c r="K20" s="247">
        <f>ROUND('[1]Витрати 20 -21'!$DK$9/1000,2)</f>
        <v>32.18</v>
      </c>
      <c r="L20" s="221">
        <v>0</v>
      </c>
      <c r="M20" s="221">
        <v>0</v>
      </c>
      <c r="N20" s="221">
        <v>0</v>
      </c>
      <c r="O20" s="221">
        <v>0</v>
      </c>
      <c r="P20" s="219">
        <f>T20+X20</f>
        <v>0</v>
      </c>
      <c r="Q20" s="219">
        <f t="shared" si="8"/>
        <v>0</v>
      </c>
      <c r="R20" s="219">
        <f t="shared" si="9"/>
        <v>0</v>
      </c>
      <c r="S20" s="219">
        <f t="shared" si="10"/>
        <v>5.45</v>
      </c>
      <c r="T20" s="221">
        <v>0</v>
      </c>
      <c r="U20" s="221">
        <v>0</v>
      </c>
      <c r="V20" s="221">
        <f t="shared" ref="V20:W20" si="16">V21+V28+V29+V30+V35</f>
        <v>0</v>
      </c>
      <c r="W20" s="221">
        <f t="shared" si="16"/>
        <v>0</v>
      </c>
      <c r="X20" s="219">
        <v>0</v>
      </c>
      <c r="Y20" s="219">
        <v>0</v>
      </c>
      <c r="Z20" s="219">
        <v>0</v>
      </c>
      <c r="AA20" s="247">
        <f>ROUND('[1]Витрати 20 -21'!$DL$9/1000,2)</f>
        <v>5.45</v>
      </c>
    </row>
    <row r="21" spans="1:28" ht="33.75" customHeight="1" thickBot="1">
      <c r="A21" s="41" t="s">
        <v>117</v>
      </c>
      <c r="B21" s="192" t="s">
        <v>25</v>
      </c>
      <c r="C21" s="213" t="s">
        <v>21</v>
      </c>
      <c r="D21" s="219">
        <f t="shared" si="12"/>
        <v>0</v>
      </c>
      <c r="E21" s="219">
        <f t="shared" si="13"/>
        <v>0</v>
      </c>
      <c r="F21" s="219">
        <f t="shared" si="14"/>
        <v>0</v>
      </c>
      <c r="G21" s="219">
        <f t="shared" si="15"/>
        <v>0</v>
      </c>
      <c r="H21" s="219">
        <v>0</v>
      </c>
      <c r="I21" s="219">
        <v>0</v>
      </c>
      <c r="J21" s="219">
        <v>0</v>
      </c>
      <c r="K21" s="247">
        <v>0</v>
      </c>
      <c r="L21" s="221">
        <v>0</v>
      </c>
      <c r="M21" s="221">
        <v>0</v>
      </c>
      <c r="N21" s="221">
        <v>0</v>
      </c>
      <c r="O21" s="221">
        <v>0</v>
      </c>
      <c r="P21" s="219">
        <f t="shared" si="7"/>
        <v>0</v>
      </c>
      <c r="Q21" s="219">
        <f t="shared" si="8"/>
        <v>0</v>
      </c>
      <c r="R21" s="219">
        <f t="shared" si="9"/>
        <v>0</v>
      </c>
      <c r="S21" s="219">
        <f t="shared" si="10"/>
        <v>0</v>
      </c>
      <c r="T21" s="221">
        <v>0</v>
      </c>
      <c r="U21" s="221">
        <v>0</v>
      </c>
      <c r="V21" s="221">
        <f t="shared" ref="V21:W21" si="17">V22+V29+V30+V31+V36</f>
        <v>0</v>
      </c>
      <c r="W21" s="221">
        <f t="shared" si="17"/>
        <v>0</v>
      </c>
      <c r="X21" s="219">
        <v>0</v>
      </c>
      <c r="Y21" s="219">
        <v>0</v>
      </c>
      <c r="Z21" s="219">
        <v>0</v>
      </c>
      <c r="AA21" s="247">
        <v>0</v>
      </c>
    </row>
    <row r="22" spans="1:28" ht="41.25" thickBot="1">
      <c r="A22" s="41" t="s">
        <v>118</v>
      </c>
      <c r="B22" s="192" t="s">
        <v>26</v>
      </c>
      <c r="C22" s="213" t="s">
        <v>21</v>
      </c>
      <c r="D22" s="219">
        <f t="shared" si="12"/>
        <v>0</v>
      </c>
      <c r="E22" s="219">
        <f t="shared" si="13"/>
        <v>0</v>
      </c>
      <c r="F22" s="219">
        <f t="shared" si="14"/>
        <v>0</v>
      </c>
      <c r="G22" s="219">
        <f t="shared" si="15"/>
        <v>1.05</v>
      </c>
      <c r="H22" s="219">
        <v>0</v>
      </c>
      <c r="I22" s="219">
        <v>0</v>
      </c>
      <c r="J22" s="219">
        <v>0</v>
      </c>
      <c r="K22" s="247">
        <f>ROUND('[1]Витрати 20 -21'!$DR$9/1000,2)</f>
        <v>0.96</v>
      </c>
      <c r="L22" s="221">
        <v>0</v>
      </c>
      <c r="M22" s="221">
        <v>0</v>
      </c>
      <c r="N22" s="221">
        <v>0</v>
      </c>
      <c r="O22" s="221">
        <v>0</v>
      </c>
      <c r="P22" s="219">
        <f t="shared" si="7"/>
        <v>0</v>
      </c>
      <c r="Q22" s="219">
        <f t="shared" si="8"/>
        <v>0</v>
      </c>
      <c r="R22" s="219">
        <f t="shared" si="9"/>
        <v>0</v>
      </c>
      <c r="S22" s="219">
        <f t="shared" si="10"/>
        <v>0.09</v>
      </c>
      <c r="T22" s="221">
        <v>0</v>
      </c>
      <c r="U22" s="221">
        <v>0</v>
      </c>
      <c r="V22" s="221">
        <f t="shared" ref="V22:W22" si="18">V23+V30+V31+V32+V37</f>
        <v>0</v>
      </c>
      <c r="W22" s="221">
        <f t="shared" si="18"/>
        <v>0</v>
      </c>
      <c r="X22" s="219">
        <v>0</v>
      </c>
      <c r="Y22" s="219">
        <v>0</v>
      </c>
      <c r="Z22" s="219">
        <v>0</v>
      </c>
      <c r="AA22" s="247">
        <f>ROUND('[1]Витрати 20 -21'!$DS$9/1000,2)</f>
        <v>0.09</v>
      </c>
    </row>
    <row r="23" spans="1:28" ht="24.75" customHeight="1" thickBot="1">
      <c r="A23" s="340" t="s">
        <v>119</v>
      </c>
      <c r="B23" s="214" t="s">
        <v>126</v>
      </c>
      <c r="C23" s="319" t="s">
        <v>21</v>
      </c>
      <c r="D23" s="315">
        <f t="shared" si="12"/>
        <v>0</v>
      </c>
      <c r="E23" s="315">
        <f t="shared" si="13"/>
        <v>0</v>
      </c>
      <c r="F23" s="315">
        <f t="shared" si="14"/>
        <v>0</v>
      </c>
      <c r="G23" s="315">
        <f t="shared" si="15"/>
        <v>1.26</v>
      </c>
      <c r="H23" s="219"/>
      <c r="I23" s="219"/>
      <c r="J23" s="219"/>
      <c r="K23" s="326">
        <f>ROUND('[1]Витрати 20 -21'!$S$9,2)</f>
        <v>1.08</v>
      </c>
      <c r="L23" s="315">
        <v>0</v>
      </c>
      <c r="M23" s="315">
        <v>0</v>
      </c>
      <c r="N23" s="315">
        <v>0</v>
      </c>
      <c r="O23" s="315">
        <v>0</v>
      </c>
      <c r="P23" s="315">
        <f t="shared" si="7"/>
        <v>0</v>
      </c>
      <c r="Q23" s="315">
        <f t="shared" si="8"/>
        <v>0</v>
      </c>
      <c r="R23" s="315">
        <f t="shared" si="9"/>
        <v>0</v>
      </c>
      <c r="S23" s="315">
        <f t="shared" si="10"/>
        <v>0.18</v>
      </c>
      <c r="T23" s="315">
        <v>0</v>
      </c>
      <c r="U23" s="315">
        <v>0</v>
      </c>
      <c r="V23" s="315">
        <f t="shared" ref="V23:W23" si="19">V24+V31+V32+V33+V38</f>
        <v>0</v>
      </c>
      <c r="W23" s="315">
        <f t="shared" si="19"/>
        <v>0</v>
      </c>
      <c r="X23" s="311">
        <v>0</v>
      </c>
      <c r="Y23" s="311">
        <v>0</v>
      </c>
      <c r="Z23" s="311">
        <v>0</v>
      </c>
      <c r="AA23" s="326">
        <f>ROUND('[1]Витрати 20 -21'!$T$9,2)</f>
        <v>0.18</v>
      </c>
    </row>
    <row r="24" spans="1:28" ht="30.75" customHeight="1" thickBot="1">
      <c r="A24" s="341"/>
      <c r="B24" s="214" t="s">
        <v>127</v>
      </c>
      <c r="C24" s="320"/>
      <c r="D24" s="316"/>
      <c r="E24" s="316"/>
      <c r="F24" s="316"/>
      <c r="G24" s="316"/>
      <c r="H24" s="219">
        <v>0</v>
      </c>
      <c r="I24" s="219">
        <v>0</v>
      </c>
      <c r="J24" s="219">
        <v>0</v>
      </c>
      <c r="K24" s="327"/>
      <c r="L24" s="316"/>
      <c r="M24" s="342"/>
      <c r="N24" s="316"/>
      <c r="O24" s="316"/>
      <c r="P24" s="316"/>
      <c r="Q24" s="316"/>
      <c r="R24" s="316"/>
      <c r="S24" s="316"/>
      <c r="T24" s="316"/>
      <c r="U24" s="316"/>
      <c r="V24" s="316"/>
      <c r="W24" s="316"/>
      <c r="X24" s="312"/>
      <c r="Y24" s="312"/>
      <c r="Z24" s="312"/>
      <c r="AA24" s="327"/>
    </row>
    <row r="25" spans="1:28" ht="21.75" customHeight="1" thickBot="1">
      <c r="A25" s="338">
        <v>1.2</v>
      </c>
      <c r="B25" s="215" t="s">
        <v>27</v>
      </c>
      <c r="C25" s="336" t="s">
        <v>21</v>
      </c>
      <c r="D25" s="315">
        <f>H25+P25</f>
        <v>0</v>
      </c>
      <c r="E25" s="315">
        <f>I25+Q25</f>
        <v>0</v>
      </c>
      <c r="F25" s="315">
        <f>J25+R25</f>
        <v>0</v>
      </c>
      <c r="G25" s="315">
        <f>K25+S25</f>
        <v>75.240000000000009</v>
      </c>
      <c r="H25" s="219"/>
      <c r="I25" s="219"/>
      <c r="J25" s="219"/>
      <c r="K25" s="326">
        <f>ROUND('[1]Витрати 20 -21'!$V$9,2)</f>
        <v>64.34</v>
      </c>
      <c r="L25" s="343">
        <v>0</v>
      </c>
      <c r="M25" s="345">
        <v>0</v>
      </c>
      <c r="N25" s="347">
        <v>0</v>
      </c>
      <c r="O25" s="315">
        <v>0</v>
      </c>
      <c r="P25" s="315">
        <f t="shared" si="7"/>
        <v>0</v>
      </c>
      <c r="Q25" s="315">
        <f t="shared" si="8"/>
        <v>0</v>
      </c>
      <c r="R25" s="315">
        <f t="shared" si="9"/>
        <v>0</v>
      </c>
      <c r="S25" s="315">
        <f t="shared" si="10"/>
        <v>10.9</v>
      </c>
      <c r="T25" s="315">
        <v>0</v>
      </c>
      <c r="U25" s="315">
        <v>0</v>
      </c>
      <c r="V25" s="315">
        <f t="shared" ref="V25:W25" si="20">V26+V33+V34+V35+V40</f>
        <v>0</v>
      </c>
      <c r="W25" s="315">
        <f t="shared" si="20"/>
        <v>0</v>
      </c>
      <c r="X25" s="311">
        <v>0</v>
      </c>
      <c r="Y25" s="311">
        <v>0</v>
      </c>
      <c r="Z25" s="311">
        <v>0</v>
      </c>
      <c r="AA25" s="326">
        <f>ROUND('[1]Витрати 20 -21'!$W$9,2)</f>
        <v>10.9</v>
      </c>
    </row>
    <row r="26" spans="1:28" ht="32.25" customHeight="1" thickBot="1">
      <c r="A26" s="339"/>
      <c r="B26" s="216" t="s">
        <v>28</v>
      </c>
      <c r="C26" s="337"/>
      <c r="D26" s="316"/>
      <c r="E26" s="316"/>
      <c r="F26" s="316"/>
      <c r="G26" s="316"/>
      <c r="H26" s="219">
        <v>0</v>
      </c>
      <c r="I26" s="219">
        <v>0</v>
      </c>
      <c r="J26" s="219">
        <v>0</v>
      </c>
      <c r="K26" s="327"/>
      <c r="L26" s="344"/>
      <c r="M26" s="346"/>
      <c r="N26" s="348"/>
      <c r="O26" s="316"/>
      <c r="P26" s="316"/>
      <c r="Q26" s="316"/>
      <c r="R26" s="316"/>
      <c r="S26" s="316"/>
      <c r="T26" s="316"/>
      <c r="U26" s="316"/>
      <c r="V26" s="316"/>
      <c r="W26" s="316"/>
      <c r="X26" s="312"/>
      <c r="Y26" s="312"/>
      <c r="Z26" s="312"/>
      <c r="AA26" s="327"/>
    </row>
    <row r="27" spans="1:28" ht="27.75" customHeight="1" thickBot="1">
      <c r="A27" s="122">
        <v>1.3</v>
      </c>
      <c r="B27" s="217" t="s">
        <v>29</v>
      </c>
      <c r="C27" s="213" t="s">
        <v>21</v>
      </c>
      <c r="D27" s="219">
        <f>H27+P27</f>
        <v>0</v>
      </c>
      <c r="E27" s="219">
        <f>I27+Q27</f>
        <v>0</v>
      </c>
      <c r="F27" s="219">
        <v>0</v>
      </c>
      <c r="G27" s="219">
        <f>K27+O27+S27</f>
        <v>38.51</v>
      </c>
      <c r="H27" s="219">
        <v>0</v>
      </c>
      <c r="I27" s="219">
        <v>0</v>
      </c>
      <c r="J27" s="219">
        <v>0</v>
      </c>
      <c r="K27" s="219">
        <f>ROUND(K28+K29+K30+K31,2)</f>
        <v>32.93</v>
      </c>
      <c r="L27" s="221">
        <v>0</v>
      </c>
      <c r="M27" s="221">
        <v>0</v>
      </c>
      <c r="N27" s="221">
        <v>0</v>
      </c>
      <c r="O27" s="221">
        <v>0</v>
      </c>
      <c r="P27" s="219">
        <f t="shared" ref="P27:S27" si="21">P28+P29+P30+P31</f>
        <v>0</v>
      </c>
      <c r="Q27" s="219">
        <f t="shared" si="21"/>
        <v>0</v>
      </c>
      <c r="R27" s="219">
        <f t="shared" si="21"/>
        <v>0</v>
      </c>
      <c r="S27" s="219">
        <f t="shared" si="21"/>
        <v>5.58</v>
      </c>
      <c r="T27" s="221">
        <v>0</v>
      </c>
      <c r="U27" s="221">
        <v>0</v>
      </c>
      <c r="V27" s="221">
        <f t="shared" ref="V27:W27" si="22">V28+V35+V36+V37+V42</f>
        <v>0</v>
      </c>
      <c r="W27" s="221">
        <f t="shared" si="22"/>
        <v>0</v>
      </c>
      <c r="X27" s="219">
        <v>0</v>
      </c>
      <c r="Y27" s="219">
        <v>0</v>
      </c>
      <c r="Z27" s="219">
        <v>0</v>
      </c>
      <c r="AA27" s="219">
        <f>ROUND(AA28+AA29+AA30+AA31,2)</f>
        <v>5.58</v>
      </c>
    </row>
    <row r="28" spans="1:28" ht="20.25" customHeight="1" thickBot="1">
      <c r="A28" s="334" t="s">
        <v>120</v>
      </c>
      <c r="B28" s="215" t="s">
        <v>30</v>
      </c>
      <c r="C28" s="336" t="s">
        <v>21</v>
      </c>
      <c r="D28" s="315">
        <f t="shared" ref="D28:D31" si="23">H28+P28</f>
        <v>0</v>
      </c>
      <c r="E28" s="315">
        <f t="shared" ref="E28:E31" si="24">I28+Q28</f>
        <v>0</v>
      </c>
      <c r="F28" s="315">
        <v>0</v>
      </c>
      <c r="G28" s="315">
        <f>K28+O28+S28</f>
        <v>16.55</v>
      </c>
      <c r="H28" s="219"/>
      <c r="I28" s="219"/>
      <c r="J28" s="219"/>
      <c r="K28" s="311">
        <f>ROUND(K25*22%,2)</f>
        <v>14.15</v>
      </c>
      <c r="L28" s="315">
        <v>0</v>
      </c>
      <c r="M28" s="315">
        <v>0</v>
      </c>
      <c r="N28" s="315">
        <v>0</v>
      </c>
      <c r="O28" s="315">
        <v>0</v>
      </c>
      <c r="P28" s="315">
        <f t="shared" si="7"/>
        <v>0</v>
      </c>
      <c r="Q28" s="315">
        <f t="shared" si="8"/>
        <v>0</v>
      </c>
      <c r="R28" s="315">
        <f t="shared" si="9"/>
        <v>0</v>
      </c>
      <c r="S28" s="315">
        <f t="shared" si="10"/>
        <v>2.4</v>
      </c>
      <c r="T28" s="315">
        <v>0</v>
      </c>
      <c r="U28" s="315">
        <v>0</v>
      </c>
      <c r="V28" s="315">
        <f t="shared" ref="V28:W28" si="25">V29+V36+V37+V38+V43</f>
        <v>0</v>
      </c>
      <c r="W28" s="315">
        <f t="shared" si="25"/>
        <v>0</v>
      </c>
      <c r="X28" s="311">
        <v>0</v>
      </c>
      <c r="Y28" s="311">
        <v>0</v>
      </c>
      <c r="Z28" s="311">
        <v>0</v>
      </c>
      <c r="AA28" s="311">
        <f>ROUND(AA25*22%,2)</f>
        <v>2.4</v>
      </c>
    </row>
    <row r="29" spans="1:28" ht="30" customHeight="1" thickBot="1">
      <c r="A29" s="335"/>
      <c r="B29" s="216" t="s">
        <v>31</v>
      </c>
      <c r="C29" s="337"/>
      <c r="D29" s="316"/>
      <c r="E29" s="316"/>
      <c r="F29" s="316"/>
      <c r="G29" s="316"/>
      <c r="H29" s="219">
        <v>0</v>
      </c>
      <c r="I29" s="219">
        <v>0</v>
      </c>
      <c r="J29" s="219">
        <v>0</v>
      </c>
      <c r="K29" s="312"/>
      <c r="L29" s="316"/>
      <c r="M29" s="316"/>
      <c r="N29" s="316"/>
      <c r="O29" s="316"/>
      <c r="P29" s="316"/>
      <c r="Q29" s="316"/>
      <c r="R29" s="316"/>
      <c r="S29" s="316"/>
      <c r="T29" s="316"/>
      <c r="U29" s="316"/>
      <c r="V29" s="316"/>
      <c r="W29" s="316"/>
      <c r="X29" s="312"/>
      <c r="Y29" s="312"/>
      <c r="Z29" s="312"/>
      <c r="AA29" s="312"/>
    </row>
    <row r="30" spans="1:28" ht="31.5" customHeight="1" thickBot="1">
      <c r="A30" s="123" t="s">
        <v>121</v>
      </c>
      <c r="B30" s="192" t="s">
        <v>32</v>
      </c>
      <c r="C30" s="213" t="s">
        <v>21</v>
      </c>
      <c r="D30" s="219">
        <f t="shared" si="23"/>
        <v>0</v>
      </c>
      <c r="E30" s="219">
        <f t="shared" si="24"/>
        <v>0</v>
      </c>
      <c r="F30" s="219">
        <f t="shared" ref="F30:F48" si="26">J30+N30+R30</f>
        <v>0</v>
      </c>
      <c r="G30" s="219">
        <f>K30+O30+S30</f>
        <v>6.01</v>
      </c>
      <c r="H30" s="219">
        <v>0</v>
      </c>
      <c r="I30" s="219">
        <v>0</v>
      </c>
      <c r="J30" s="219">
        <v>0</v>
      </c>
      <c r="K30" s="247">
        <f>ROUND('[1]Витрати 20 -21'!$AE$9,2)</f>
        <v>5.14</v>
      </c>
      <c r="L30" s="221">
        <v>0</v>
      </c>
      <c r="M30" s="221">
        <v>0</v>
      </c>
      <c r="N30" s="221">
        <v>0</v>
      </c>
      <c r="O30" s="221">
        <v>0</v>
      </c>
      <c r="P30" s="219">
        <f t="shared" si="7"/>
        <v>0</v>
      </c>
      <c r="Q30" s="219">
        <f t="shared" si="8"/>
        <v>0</v>
      </c>
      <c r="R30" s="219">
        <f t="shared" si="9"/>
        <v>0</v>
      </c>
      <c r="S30" s="219">
        <f t="shared" si="10"/>
        <v>0.87</v>
      </c>
      <c r="T30" s="221">
        <v>0</v>
      </c>
      <c r="U30" s="221">
        <v>0</v>
      </c>
      <c r="V30" s="221">
        <f t="shared" ref="V30:W30" si="27">V31+V38+V39+V40+V45</f>
        <v>0</v>
      </c>
      <c r="W30" s="221">
        <f t="shared" si="27"/>
        <v>0</v>
      </c>
      <c r="X30" s="219">
        <v>0</v>
      </c>
      <c r="Y30" s="219">
        <v>0</v>
      </c>
      <c r="Z30" s="219">
        <v>0</v>
      </c>
      <c r="AA30" s="247">
        <f>ROUND('[1]Витрати 20 -21'!$AF$9,2)</f>
        <v>0.87</v>
      </c>
    </row>
    <row r="31" spans="1:28" ht="31.5" customHeight="1" thickBot="1">
      <c r="A31" s="124" t="s">
        <v>122</v>
      </c>
      <c r="B31" s="192" t="s">
        <v>33</v>
      </c>
      <c r="C31" s="213" t="s">
        <v>21</v>
      </c>
      <c r="D31" s="219">
        <f t="shared" si="23"/>
        <v>0</v>
      </c>
      <c r="E31" s="219">
        <f t="shared" si="24"/>
        <v>0</v>
      </c>
      <c r="F31" s="219">
        <v>0</v>
      </c>
      <c r="G31" s="219">
        <f>K31+O31+S31</f>
        <v>15.950000000000001</v>
      </c>
      <c r="H31" s="219">
        <v>0</v>
      </c>
      <c r="I31" s="219">
        <v>0</v>
      </c>
      <c r="J31" s="219">
        <v>0</v>
      </c>
      <c r="K31" s="247">
        <f>ROUND('[1]Витрати 20 -21'!$AH$9,2)</f>
        <v>13.64</v>
      </c>
      <c r="L31" s="221">
        <v>0</v>
      </c>
      <c r="M31" s="221">
        <v>0</v>
      </c>
      <c r="N31" s="221">
        <v>0</v>
      </c>
      <c r="O31" s="221">
        <v>0</v>
      </c>
      <c r="P31" s="219">
        <f t="shared" si="7"/>
        <v>0</v>
      </c>
      <c r="Q31" s="219">
        <f t="shared" si="8"/>
        <v>0</v>
      </c>
      <c r="R31" s="219">
        <f t="shared" si="9"/>
        <v>0</v>
      </c>
      <c r="S31" s="219">
        <f t="shared" si="10"/>
        <v>2.31</v>
      </c>
      <c r="T31" s="221">
        <v>0</v>
      </c>
      <c r="U31" s="221">
        <v>0</v>
      </c>
      <c r="V31" s="221">
        <f t="shared" ref="V31:W31" si="28">V32+V39+V40+V41+V46</f>
        <v>0</v>
      </c>
      <c r="W31" s="221">
        <f t="shared" si="28"/>
        <v>0</v>
      </c>
      <c r="X31" s="219">
        <v>0</v>
      </c>
      <c r="Y31" s="219">
        <v>0</v>
      </c>
      <c r="Z31" s="219">
        <v>0</v>
      </c>
      <c r="AA31" s="247">
        <f>ROUND('[1]Витрати 20 -21'!$AI$9,2)</f>
        <v>2.31</v>
      </c>
    </row>
    <row r="32" spans="1:28" ht="27" customHeight="1" thickBot="1">
      <c r="A32" s="32">
        <v>1.4</v>
      </c>
      <c r="B32" s="192" t="s">
        <v>34</v>
      </c>
      <c r="C32" s="213" t="s">
        <v>21</v>
      </c>
      <c r="D32" s="219">
        <v>0</v>
      </c>
      <c r="E32" s="219">
        <v>0</v>
      </c>
      <c r="F32" s="219">
        <v>0</v>
      </c>
      <c r="G32" s="219">
        <f>K32+O32+S32</f>
        <v>63.21</v>
      </c>
      <c r="H32" s="219">
        <f t="shared" ref="H32:Z32" si="29">+H33+H34+H35+H36</f>
        <v>0</v>
      </c>
      <c r="I32" s="219">
        <f>I33+I34+I36</f>
        <v>0</v>
      </c>
      <c r="J32" s="219">
        <f t="shared" si="29"/>
        <v>0</v>
      </c>
      <c r="K32" s="219">
        <f>ROUND(K33+K34+K35+K36,2)</f>
        <v>54.06</v>
      </c>
      <c r="L32" s="221">
        <v>0</v>
      </c>
      <c r="M32" s="221">
        <v>0</v>
      </c>
      <c r="N32" s="221">
        <v>0</v>
      </c>
      <c r="O32" s="221">
        <v>0</v>
      </c>
      <c r="P32" s="219">
        <v>0</v>
      </c>
      <c r="Q32" s="219">
        <v>0</v>
      </c>
      <c r="R32" s="219">
        <f t="shared" si="29"/>
        <v>0</v>
      </c>
      <c r="S32" s="219">
        <f t="shared" si="29"/>
        <v>9.15</v>
      </c>
      <c r="T32" s="221">
        <v>0</v>
      </c>
      <c r="U32" s="221">
        <v>0</v>
      </c>
      <c r="V32" s="221">
        <f t="shared" ref="V32:W32" si="30">V33+V40+V41+V42+V47</f>
        <v>0</v>
      </c>
      <c r="W32" s="221">
        <f t="shared" si="30"/>
        <v>0</v>
      </c>
      <c r="X32" s="219">
        <f t="shared" si="29"/>
        <v>0</v>
      </c>
      <c r="Y32" s="219">
        <v>0</v>
      </c>
      <c r="Z32" s="219">
        <f t="shared" si="29"/>
        <v>0</v>
      </c>
      <c r="AA32" s="219">
        <f>ROUND(AA33+AA34+AA35+AA36,2)</f>
        <v>9.15</v>
      </c>
    </row>
    <row r="33" spans="1:27" ht="33" customHeight="1" thickBot="1">
      <c r="A33" s="125" t="s">
        <v>123</v>
      </c>
      <c r="B33" s="192" t="s">
        <v>35</v>
      </c>
      <c r="C33" s="213" t="s">
        <v>21</v>
      </c>
      <c r="D33" s="219">
        <f t="shared" ref="D33:D48" si="31">H33+L33+P33</f>
        <v>0</v>
      </c>
      <c r="E33" s="219">
        <f t="shared" ref="E33:E48" si="32">I33+M33+Q33</f>
        <v>0</v>
      </c>
      <c r="F33" s="219">
        <f t="shared" si="26"/>
        <v>0</v>
      </c>
      <c r="G33" s="219">
        <f>K33+O33+S33</f>
        <v>9.879999999999999</v>
      </c>
      <c r="H33" s="219">
        <v>0</v>
      </c>
      <c r="I33" s="219">
        <v>0</v>
      </c>
      <c r="J33" s="219">
        <v>0</v>
      </c>
      <c r="K33" s="247">
        <f>ROUND('[1]Витрати 20 -21'!$AN$9,2)</f>
        <v>8.4499999999999993</v>
      </c>
      <c r="L33" s="221">
        <v>0</v>
      </c>
      <c r="M33" s="221">
        <v>0</v>
      </c>
      <c r="N33" s="221">
        <v>0</v>
      </c>
      <c r="O33" s="221">
        <v>0</v>
      </c>
      <c r="P33" s="219">
        <f t="shared" si="7"/>
        <v>0</v>
      </c>
      <c r="Q33" s="219">
        <f t="shared" si="8"/>
        <v>0</v>
      </c>
      <c r="R33" s="219">
        <f t="shared" si="9"/>
        <v>0</v>
      </c>
      <c r="S33" s="219">
        <f t="shared" si="10"/>
        <v>1.43</v>
      </c>
      <c r="T33" s="221">
        <v>0</v>
      </c>
      <c r="U33" s="221">
        <v>0</v>
      </c>
      <c r="V33" s="221">
        <f t="shared" ref="V33:W33" si="33">V34+V41+V42+V43+V48</f>
        <v>0</v>
      </c>
      <c r="W33" s="221">
        <f t="shared" si="33"/>
        <v>0</v>
      </c>
      <c r="X33" s="219">
        <v>0</v>
      </c>
      <c r="Y33" s="219">
        <v>0</v>
      </c>
      <c r="Z33" s="219">
        <v>0</v>
      </c>
      <c r="AA33" s="247">
        <f>ROUND('[1]Витрати 20 -21'!$AO$9,2)</f>
        <v>1.43</v>
      </c>
    </row>
    <row r="34" spans="1:27" ht="20.25">
      <c r="A34" s="332" t="s">
        <v>124</v>
      </c>
      <c r="B34" s="214" t="s">
        <v>30</v>
      </c>
      <c r="C34" s="319" t="s">
        <v>21</v>
      </c>
      <c r="D34" s="315">
        <f t="shared" si="31"/>
        <v>0</v>
      </c>
      <c r="E34" s="315">
        <f t="shared" si="32"/>
        <v>0</v>
      </c>
      <c r="F34" s="315">
        <f t="shared" si="26"/>
        <v>0</v>
      </c>
      <c r="G34" s="315">
        <f>K34+O34+S34</f>
        <v>2.17</v>
      </c>
      <c r="H34" s="311">
        <v>0</v>
      </c>
      <c r="I34" s="311">
        <v>0</v>
      </c>
      <c r="J34" s="311">
        <v>0</v>
      </c>
      <c r="K34" s="313">
        <f>ROUND(K33*22%,2)</f>
        <v>1.86</v>
      </c>
      <c r="L34" s="315">
        <v>0</v>
      </c>
      <c r="M34" s="315">
        <v>0</v>
      </c>
      <c r="N34" s="315">
        <v>0</v>
      </c>
      <c r="O34" s="315">
        <v>0</v>
      </c>
      <c r="P34" s="315">
        <f t="shared" si="7"/>
        <v>0</v>
      </c>
      <c r="Q34" s="315">
        <f t="shared" si="8"/>
        <v>0</v>
      </c>
      <c r="R34" s="315">
        <f t="shared" si="9"/>
        <v>0</v>
      </c>
      <c r="S34" s="315">
        <f t="shared" si="10"/>
        <v>0.31</v>
      </c>
      <c r="T34" s="315">
        <v>0</v>
      </c>
      <c r="U34" s="315">
        <v>0</v>
      </c>
      <c r="V34" s="315">
        <f t="shared" ref="V34:W34" si="34">V35+V42+V43+V44+V49</f>
        <v>0</v>
      </c>
      <c r="W34" s="315">
        <f t="shared" si="34"/>
        <v>0</v>
      </c>
      <c r="X34" s="311">
        <v>0</v>
      </c>
      <c r="Y34" s="311">
        <v>0</v>
      </c>
      <c r="Z34" s="311">
        <v>0</v>
      </c>
      <c r="AA34" s="311">
        <f>ROUND(AA33*22%,2)</f>
        <v>0.31</v>
      </c>
    </row>
    <row r="35" spans="1:27" ht="21" thickBot="1">
      <c r="A35" s="333"/>
      <c r="B35" s="192" t="s">
        <v>31</v>
      </c>
      <c r="C35" s="320"/>
      <c r="D35" s="316"/>
      <c r="E35" s="316"/>
      <c r="F35" s="316"/>
      <c r="G35" s="316"/>
      <c r="H35" s="312"/>
      <c r="I35" s="312"/>
      <c r="J35" s="312"/>
      <c r="K35" s="314"/>
      <c r="L35" s="316"/>
      <c r="M35" s="316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2"/>
      <c r="Y35" s="312"/>
      <c r="Z35" s="312"/>
      <c r="AA35" s="312"/>
    </row>
    <row r="36" spans="1:27" ht="29.25" customHeight="1" thickBot="1">
      <c r="A36" s="41" t="s">
        <v>125</v>
      </c>
      <c r="B36" s="192" t="s">
        <v>36</v>
      </c>
      <c r="C36" s="213" t="s">
        <v>21</v>
      </c>
      <c r="D36" s="219">
        <v>0</v>
      </c>
      <c r="E36" s="219">
        <v>0</v>
      </c>
      <c r="F36" s="219">
        <v>0</v>
      </c>
      <c r="G36" s="219">
        <f>K36+O36+S36</f>
        <v>51.16</v>
      </c>
      <c r="H36" s="219">
        <v>0</v>
      </c>
      <c r="I36" s="219">
        <v>0</v>
      </c>
      <c r="J36" s="219">
        <v>0</v>
      </c>
      <c r="K36" s="247">
        <f>ROUND('[1]Витрати 20 -21'!$AT$9,2)</f>
        <v>43.75</v>
      </c>
      <c r="L36" s="221">
        <v>0</v>
      </c>
      <c r="M36" s="221">
        <v>0</v>
      </c>
      <c r="N36" s="221">
        <v>0</v>
      </c>
      <c r="O36" s="221">
        <v>0</v>
      </c>
      <c r="P36" s="219">
        <v>0</v>
      </c>
      <c r="Q36" s="219">
        <f t="shared" si="8"/>
        <v>0</v>
      </c>
      <c r="R36" s="219">
        <f t="shared" si="9"/>
        <v>0</v>
      </c>
      <c r="S36" s="219">
        <f t="shared" si="10"/>
        <v>7.41</v>
      </c>
      <c r="T36" s="221">
        <v>0</v>
      </c>
      <c r="U36" s="221">
        <v>0</v>
      </c>
      <c r="V36" s="221">
        <f t="shared" ref="V36:W36" si="35">V37+V44+V45+V46+V51</f>
        <v>0</v>
      </c>
      <c r="W36" s="221">
        <f t="shared" si="35"/>
        <v>0</v>
      </c>
      <c r="X36" s="219">
        <v>0</v>
      </c>
      <c r="Y36" s="219">
        <v>0</v>
      </c>
      <c r="Z36" s="219">
        <v>0</v>
      </c>
      <c r="AA36" s="247">
        <f>ROUND('[1]Витрати 20 -21'!$AU$9,2)</f>
        <v>7.41</v>
      </c>
    </row>
    <row r="37" spans="1:27" ht="27.75" customHeight="1" thickBot="1">
      <c r="A37" s="32">
        <v>2</v>
      </c>
      <c r="B37" s="192" t="s">
        <v>37</v>
      </c>
      <c r="C37" s="213" t="s">
        <v>21</v>
      </c>
      <c r="D37" s="219">
        <v>0</v>
      </c>
      <c r="E37" s="219">
        <v>0</v>
      </c>
      <c r="F37" s="219">
        <v>0</v>
      </c>
      <c r="G37" s="219">
        <f>K37+O37+S37</f>
        <v>43.92</v>
      </c>
      <c r="H37" s="219">
        <f t="shared" ref="H37:Z37" si="36">H38+H39+H40+H41</f>
        <v>0</v>
      </c>
      <c r="I37" s="219">
        <f t="shared" si="36"/>
        <v>0</v>
      </c>
      <c r="J37" s="219">
        <f t="shared" si="36"/>
        <v>0</v>
      </c>
      <c r="K37" s="219">
        <f>ROUND(K38+K39+K40+K41,2)</f>
        <v>37.6</v>
      </c>
      <c r="L37" s="221">
        <v>0</v>
      </c>
      <c r="M37" s="221">
        <v>0</v>
      </c>
      <c r="N37" s="221">
        <v>0</v>
      </c>
      <c r="O37" s="221">
        <v>0</v>
      </c>
      <c r="P37" s="219">
        <f t="shared" si="36"/>
        <v>0</v>
      </c>
      <c r="Q37" s="219">
        <f t="shared" si="36"/>
        <v>0</v>
      </c>
      <c r="R37" s="219">
        <f t="shared" si="36"/>
        <v>0</v>
      </c>
      <c r="S37" s="219">
        <f t="shared" si="36"/>
        <v>6.32</v>
      </c>
      <c r="T37" s="221">
        <v>0</v>
      </c>
      <c r="U37" s="221">
        <v>0</v>
      </c>
      <c r="V37" s="221">
        <f t="shared" ref="V37:W37" si="37">V38+V45+V46+V47+V52</f>
        <v>0</v>
      </c>
      <c r="W37" s="221">
        <f t="shared" si="37"/>
        <v>0</v>
      </c>
      <c r="X37" s="219">
        <f t="shared" si="36"/>
        <v>0</v>
      </c>
      <c r="Y37" s="219">
        <f t="shared" si="36"/>
        <v>0</v>
      </c>
      <c r="Z37" s="219">
        <f t="shared" si="36"/>
        <v>0</v>
      </c>
      <c r="AA37" s="219">
        <f>ROUND(AA38+AA39+AA40+AA41,2)</f>
        <v>6.32</v>
      </c>
    </row>
    <row r="38" spans="1:27" ht="33.75" customHeight="1" thickBot="1">
      <c r="A38" s="32">
        <v>2.1</v>
      </c>
      <c r="B38" s="192" t="s">
        <v>35</v>
      </c>
      <c r="C38" s="213" t="s">
        <v>21</v>
      </c>
      <c r="D38" s="219">
        <v>0</v>
      </c>
      <c r="E38" s="219">
        <v>0</v>
      </c>
      <c r="F38" s="219">
        <v>0</v>
      </c>
      <c r="G38" s="219">
        <f>K38+O38+S38</f>
        <v>29.900000000000002</v>
      </c>
      <c r="H38" s="219">
        <v>0</v>
      </c>
      <c r="I38" s="219">
        <v>0</v>
      </c>
      <c r="J38" s="219">
        <v>0</v>
      </c>
      <c r="K38" s="247">
        <f>ROUND('[1]Витрати 20 -21'!$BC$9-'Додаток 3'!H25,2)</f>
        <v>25.6</v>
      </c>
      <c r="L38" s="221">
        <v>0</v>
      </c>
      <c r="M38" s="221">
        <v>0</v>
      </c>
      <c r="N38" s="221">
        <v>0</v>
      </c>
      <c r="O38" s="221">
        <v>0</v>
      </c>
      <c r="P38" s="219">
        <f t="shared" si="7"/>
        <v>0</v>
      </c>
      <c r="Q38" s="219">
        <f t="shared" si="8"/>
        <v>0</v>
      </c>
      <c r="R38" s="219">
        <f t="shared" si="9"/>
        <v>0</v>
      </c>
      <c r="S38" s="219">
        <f t="shared" si="10"/>
        <v>4.3</v>
      </c>
      <c r="T38" s="221">
        <v>0</v>
      </c>
      <c r="U38" s="221">
        <v>0</v>
      </c>
      <c r="V38" s="221">
        <f t="shared" ref="V38:W38" si="38">V39+V46+V47+V48+V53</f>
        <v>0</v>
      </c>
      <c r="W38" s="221">
        <f t="shared" si="38"/>
        <v>0</v>
      </c>
      <c r="X38" s="219">
        <v>0</v>
      </c>
      <c r="Y38" s="219">
        <v>0</v>
      </c>
      <c r="Z38" s="219">
        <v>0</v>
      </c>
      <c r="AA38" s="247">
        <f>ROUND('[1]Витрати 20 -21'!$BD$9-'Додаток 3'!I25,2)</f>
        <v>4.3</v>
      </c>
    </row>
    <row r="39" spans="1:27" ht="18.75" customHeight="1">
      <c r="A39" s="317">
        <v>2.2000000000000002</v>
      </c>
      <c r="B39" s="214" t="s">
        <v>30</v>
      </c>
      <c r="C39" s="319" t="s">
        <v>21</v>
      </c>
      <c r="D39" s="315">
        <v>0</v>
      </c>
      <c r="E39" s="315">
        <v>0</v>
      </c>
      <c r="F39" s="315">
        <v>0</v>
      </c>
      <c r="G39" s="315">
        <f>K39+O39+S39</f>
        <v>6.58</v>
      </c>
      <c r="H39" s="311">
        <v>0</v>
      </c>
      <c r="I39" s="311">
        <v>0</v>
      </c>
      <c r="J39" s="311">
        <v>0</v>
      </c>
      <c r="K39" s="313">
        <f>ROUND(K38*22%,2)</f>
        <v>5.63</v>
      </c>
      <c r="L39" s="315">
        <v>0</v>
      </c>
      <c r="M39" s="315">
        <v>0</v>
      </c>
      <c r="N39" s="315">
        <v>0</v>
      </c>
      <c r="O39" s="315">
        <v>0</v>
      </c>
      <c r="P39" s="315">
        <f t="shared" si="7"/>
        <v>0</v>
      </c>
      <c r="Q39" s="315">
        <f t="shared" si="8"/>
        <v>0</v>
      </c>
      <c r="R39" s="315">
        <f t="shared" si="9"/>
        <v>0</v>
      </c>
      <c r="S39" s="315">
        <f t="shared" si="10"/>
        <v>0.95</v>
      </c>
      <c r="T39" s="315">
        <v>0</v>
      </c>
      <c r="U39" s="315">
        <v>0</v>
      </c>
      <c r="V39" s="315">
        <f t="shared" ref="V39:W39" si="39">V40+V47+V48+V49+V54</f>
        <v>0</v>
      </c>
      <c r="W39" s="315">
        <f t="shared" si="39"/>
        <v>0</v>
      </c>
      <c r="X39" s="311">
        <v>0</v>
      </c>
      <c r="Y39" s="311">
        <v>0</v>
      </c>
      <c r="Z39" s="311">
        <v>0</v>
      </c>
      <c r="AA39" s="311">
        <f>ROUND(AA38*22%,2)</f>
        <v>0.95</v>
      </c>
    </row>
    <row r="40" spans="1:27" ht="19.5" customHeight="1" thickBot="1">
      <c r="A40" s="318"/>
      <c r="B40" s="192" t="s">
        <v>31</v>
      </c>
      <c r="C40" s="320"/>
      <c r="D40" s="316"/>
      <c r="E40" s="316"/>
      <c r="F40" s="316"/>
      <c r="G40" s="316"/>
      <c r="H40" s="312"/>
      <c r="I40" s="312"/>
      <c r="J40" s="312"/>
      <c r="K40" s="314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2"/>
      <c r="Y40" s="312"/>
      <c r="Z40" s="312"/>
      <c r="AA40" s="312"/>
    </row>
    <row r="41" spans="1:27" ht="30" customHeight="1" thickBot="1">
      <c r="A41" s="32">
        <v>2.2999999999999998</v>
      </c>
      <c r="B41" s="192" t="s">
        <v>38</v>
      </c>
      <c r="C41" s="213" t="s">
        <v>21</v>
      </c>
      <c r="D41" s="219">
        <v>0</v>
      </c>
      <c r="E41" s="219">
        <v>0</v>
      </c>
      <c r="F41" s="219">
        <v>0</v>
      </c>
      <c r="G41" s="219">
        <f>K41+O41+S41</f>
        <v>7.44</v>
      </c>
      <c r="H41" s="219">
        <v>0</v>
      </c>
      <c r="I41" s="219">
        <v>0</v>
      </c>
      <c r="J41" s="219">
        <v>0</v>
      </c>
      <c r="K41" s="247">
        <f>ROUND('[1]Витрати 20 -21'!$BI$9-'Додаток 3'!H27,2)</f>
        <v>6.37</v>
      </c>
      <c r="L41" s="221">
        <v>0</v>
      </c>
      <c r="M41" s="221">
        <v>0</v>
      </c>
      <c r="N41" s="221">
        <v>0</v>
      </c>
      <c r="O41" s="221">
        <v>0</v>
      </c>
      <c r="P41" s="219">
        <f t="shared" si="7"/>
        <v>0</v>
      </c>
      <c r="Q41" s="219">
        <f t="shared" si="8"/>
        <v>0</v>
      </c>
      <c r="R41" s="219">
        <f t="shared" si="9"/>
        <v>0</v>
      </c>
      <c r="S41" s="219">
        <f t="shared" si="10"/>
        <v>1.07</v>
      </c>
      <c r="T41" s="221">
        <v>0</v>
      </c>
      <c r="U41" s="221">
        <v>0</v>
      </c>
      <c r="V41" s="221">
        <f t="shared" ref="V41:W41" si="40">V42+V49+V50+V51+V56</f>
        <v>0</v>
      </c>
      <c r="W41" s="221">
        <f t="shared" si="40"/>
        <v>0</v>
      </c>
      <c r="X41" s="219">
        <v>0</v>
      </c>
      <c r="Y41" s="219">
        <v>0</v>
      </c>
      <c r="Z41" s="219">
        <v>0</v>
      </c>
      <c r="AA41" s="247">
        <f>ROUND('[1]Витрати 20 -21'!$BJ$9-'Додаток 3'!I27,2)</f>
        <v>1.07</v>
      </c>
    </row>
    <row r="42" spans="1:27" ht="30" customHeight="1" thickBot="1">
      <c r="A42" s="32">
        <v>3</v>
      </c>
      <c r="B42" s="192" t="s">
        <v>39</v>
      </c>
      <c r="C42" s="213" t="s">
        <v>21</v>
      </c>
      <c r="D42" s="219">
        <f t="shared" si="31"/>
        <v>0</v>
      </c>
      <c r="E42" s="219">
        <v>0</v>
      </c>
      <c r="F42" s="219">
        <v>0</v>
      </c>
      <c r="G42" s="219">
        <f>K42+O42+S42</f>
        <v>0</v>
      </c>
      <c r="H42" s="219">
        <f t="shared" ref="H42:AA42" si="41">H43+H44+H45+H46</f>
        <v>0</v>
      </c>
      <c r="I42" s="219">
        <v>0</v>
      </c>
      <c r="J42" s="219">
        <f t="shared" si="41"/>
        <v>0</v>
      </c>
      <c r="K42" s="219">
        <f t="shared" si="41"/>
        <v>0</v>
      </c>
      <c r="L42" s="221">
        <v>0</v>
      </c>
      <c r="M42" s="221">
        <v>0</v>
      </c>
      <c r="N42" s="221">
        <v>0</v>
      </c>
      <c r="O42" s="221">
        <v>0</v>
      </c>
      <c r="P42" s="219">
        <f t="shared" si="41"/>
        <v>0</v>
      </c>
      <c r="Q42" s="219">
        <f t="shared" si="41"/>
        <v>0</v>
      </c>
      <c r="R42" s="219">
        <f t="shared" si="41"/>
        <v>0</v>
      </c>
      <c r="S42" s="219">
        <f t="shared" si="41"/>
        <v>0</v>
      </c>
      <c r="T42" s="221">
        <v>0</v>
      </c>
      <c r="U42" s="221">
        <v>0</v>
      </c>
      <c r="V42" s="221">
        <f t="shared" ref="V42:W42" si="42">V43+V50+V51+V52+V57</f>
        <v>0</v>
      </c>
      <c r="W42" s="221">
        <f t="shared" si="42"/>
        <v>0</v>
      </c>
      <c r="X42" s="219">
        <f t="shared" si="41"/>
        <v>0</v>
      </c>
      <c r="Y42" s="219">
        <f t="shared" si="41"/>
        <v>0</v>
      </c>
      <c r="Z42" s="219">
        <f t="shared" si="41"/>
        <v>0</v>
      </c>
      <c r="AA42" s="219">
        <f t="shared" si="41"/>
        <v>0</v>
      </c>
    </row>
    <row r="43" spans="1:27" ht="33" customHeight="1" thickBot="1">
      <c r="A43" s="32">
        <v>3.1</v>
      </c>
      <c r="B43" s="192" t="s">
        <v>35</v>
      </c>
      <c r="C43" s="213" t="s">
        <v>21</v>
      </c>
      <c r="D43" s="219">
        <f t="shared" si="31"/>
        <v>0</v>
      </c>
      <c r="E43" s="219">
        <v>0</v>
      </c>
      <c r="F43" s="219">
        <v>0</v>
      </c>
      <c r="G43" s="219">
        <f>K43+O43+S43</f>
        <v>0</v>
      </c>
      <c r="H43" s="219">
        <v>0</v>
      </c>
      <c r="I43" s="219">
        <v>0</v>
      </c>
      <c r="J43" s="219">
        <v>0</v>
      </c>
      <c r="K43" s="247">
        <v>0</v>
      </c>
      <c r="L43" s="221">
        <v>0</v>
      </c>
      <c r="M43" s="221">
        <v>0</v>
      </c>
      <c r="N43" s="221">
        <v>0</v>
      </c>
      <c r="O43" s="221">
        <v>0</v>
      </c>
      <c r="P43" s="219">
        <f t="shared" si="7"/>
        <v>0</v>
      </c>
      <c r="Q43" s="219">
        <f t="shared" si="8"/>
        <v>0</v>
      </c>
      <c r="R43" s="219">
        <f t="shared" si="9"/>
        <v>0</v>
      </c>
      <c r="S43" s="219">
        <f t="shared" si="10"/>
        <v>0</v>
      </c>
      <c r="T43" s="221">
        <v>0</v>
      </c>
      <c r="U43" s="221">
        <v>0</v>
      </c>
      <c r="V43" s="221">
        <f t="shared" ref="V43:W43" si="43">V44+V51+V52+V53+V58</f>
        <v>0</v>
      </c>
      <c r="W43" s="221">
        <f t="shared" si="43"/>
        <v>0</v>
      </c>
      <c r="X43" s="219">
        <v>0</v>
      </c>
      <c r="Y43" s="219">
        <v>0</v>
      </c>
      <c r="Z43" s="219">
        <v>0</v>
      </c>
      <c r="AA43" s="247">
        <v>0</v>
      </c>
    </row>
    <row r="44" spans="1:27" ht="19.5" customHeight="1">
      <c r="A44" s="317">
        <v>3.2</v>
      </c>
      <c r="B44" s="214" t="s">
        <v>30</v>
      </c>
      <c r="C44" s="319" t="s">
        <v>21</v>
      </c>
      <c r="D44" s="315">
        <f t="shared" si="31"/>
        <v>0</v>
      </c>
      <c r="E44" s="315">
        <v>0</v>
      </c>
      <c r="F44" s="315">
        <v>0</v>
      </c>
      <c r="G44" s="315">
        <f>K44+O44+S44</f>
        <v>0</v>
      </c>
      <c r="H44" s="311">
        <v>0</v>
      </c>
      <c r="I44" s="311">
        <v>0</v>
      </c>
      <c r="J44" s="311">
        <v>0</v>
      </c>
      <c r="K44" s="326">
        <v>0</v>
      </c>
      <c r="L44" s="315">
        <v>0</v>
      </c>
      <c r="M44" s="315">
        <v>0</v>
      </c>
      <c r="N44" s="315">
        <v>0</v>
      </c>
      <c r="O44" s="315">
        <v>0</v>
      </c>
      <c r="P44" s="315">
        <f t="shared" si="7"/>
        <v>0</v>
      </c>
      <c r="Q44" s="315">
        <f t="shared" si="8"/>
        <v>0</v>
      </c>
      <c r="R44" s="315">
        <f t="shared" si="9"/>
        <v>0</v>
      </c>
      <c r="S44" s="315">
        <f t="shared" si="10"/>
        <v>0</v>
      </c>
      <c r="T44" s="315">
        <v>0</v>
      </c>
      <c r="U44" s="315">
        <v>0</v>
      </c>
      <c r="V44" s="315">
        <f t="shared" ref="V44:W44" si="44">V45+V52+V53+V54+V59</f>
        <v>0</v>
      </c>
      <c r="W44" s="315">
        <f t="shared" si="44"/>
        <v>0</v>
      </c>
      <c r="X44" s="311">
        <v>0</v>
      </c>
      <c r="Y44" s="311">
        <v>0</v>
      </c>
      <c r="Z44" s="311">
        <v>0</v>
      </c>
      <c r="AA44" s="311">
        <f>AA43*22%</f>
        <v>0</v>
      </c>
    </row>
    <row r="45" spans="1:27" ht="25.5" customHeight="1" thickBot="1">
      <c r="A45" s="318"/>
      <c r="B45" s="192" t="s">
        <v>31</v>
      </c>
      <c r="C45" s="320"/>
      <c r="D45" s="316"/>
      <c r="E45" s="316"/>
      <c r="F45" s="316"/>
      <c r="G45" s="316"/>
      <c r="H45" s="312"/>
      <c r="I45" s="312"/>
      <c r="J45" s="312"/>
      <c r="K45" s="327"/>
      <c r="L45" s="316"/>
      <c r="M45" s="316"/>
      <c r="N45" s="316"/>
      <c r="O45" s="316"/>
      <c r="P45" s="316"/>
      <c r="Q45" s="316"/>
      <c r="R45" s="316"/>
      <c r="S45" s="316"/>
      <c r="T45" s="316"/>
      <c r="U45" s="316"/>
      <c r="V45" s="316"/>
      <c r="W45" s="316"/>
      <c r="X45" s="312"/>
      <c r="Y45" s="312"/>
      <c r="Z45" s="312"/>
      <c r="AA45" s="312"/>
    </row>
    <row r="46" spans="1:27" ht="30" customHeight="1" thickBot="1">
      <c r="A46" s="32">
        <v>3.3</v>
      </c>
      <c r="B46" s="192" t="s">
        <v>38</v>
      </c>
      <c r="C46" s="218"/>
      <c r="D46" s="219">
        <f t="shared" si="31"/>
        <v>0</v>
      </c>
      <c r="E46" s="219">
        <v>0</v>
      </c>
      <c r="F46" s="219">
        <v>0</v>
      </c>
      <c r="G46" s="219">
        <f>K46+O46+S46</f>
        <v>0</v>
      </c>
      <c r="H46" s="219">
        <v>0</v>
      </c>
      <c r="I46" s="219">
        <v>0</v>
      </c>
      <c r="J46" s="219">
        <v>0</v>
      </c>
      <c r="K46" s="247">
        <v>0</v>
      </c>
      <c r="L46" s="221">
        <v>0</v>
      </c>
      <c r="M46" s="221">
        <v>0</v>
      </c>
      <c r="N46" s="221">
        <v>0</v>
      </c>
      <c r="O46" s="221">
        <v>0</v>
      </c>
      <c r="P46" s="219">
        <f t="shared" si="7"/>
        <v>0</v>
      </c>
      <c r="Q46" s="219">
        <f t="shared" si="8"/>
        <v>0</v>
      </c>
      <c r="R46" s="219">
        <f t="shared" si="9"/>
        <v>0</v>
      </c>
      <c r="S46" s="219">
        <f t="shared" si="10"/>
        <v>0</v>
      </c>
      <c r="T46" s="221">
        <v>0</v>
      </c>
      <c r="U46" s="221">
        <v>0</v>
      </c>
      <c r="V46" s="221">
        <f t="shared" ref="V46:W46" si="45">V47+V54+V55+V56+V61</f>
        <v>0</v>
      </c>
      <c r="W46" s="221">
        <f t="shared" si="45"/>
        <v>0</v>
      </c>
      <c r="X46" s="219">
        <v>0</v>
      </c>
      <c r="Y46" s="219">
        <v>0</v>
      </c>
      <c r="Z46" s="219">
        <v>0</v>
      </c>
      <c r="AA46" s="247">
        <v>0</v>
      </c>
    </row>
    <row r="47" spans="1:27" ht="30.75" customHeight="1" thickBot="1">
      <c r="A47" s="32">
        <v>4</v>
      </c>
      <c r="B47" s="192" t="s">
        <v>40</v>
      </c>
      <c r="C47" s="213" t="s">
        <v>21</v>
      </c>
      <c r="D47" s="219">
        <f t="shared" si="31"/>
        <v>0</v>
      </c>
      <c r="E47" s="219">
        <v>0</v>
      </c>
      <c r="F47" s="219">
        <f t="shared" si="26"/>
        <v>0</v>
      </c>
      <c r="G47" s="219">
        <f t="shared" ref="G47:G67" si="46">K47+O47+S47</f>
        <v>0</v>
      </c>
      <c r="H47" s="219">
        <v>0</v>
      </c>
      <c r="I47" s="219">
        <v>0</v>
      </c>
      <c r="J47" s="219">
        <v>0</v>
      </c>
      <c r="K47" s="219">
        <v>0</v>
      </c>
      <c r="L47" s="221">
        <v>0</v>
      </c>
      <c r="M47" s="221">
        <v>0</v>
      </c>
      <c r="N47" s="221">
        <v>0</v>
      </c>
      <c r="O47" s="221">
        <v>0</v>
      </c>
      <c r="P47" s="219">
        <f t="shared" si="7"/>
        <v>0</v>
      </c>
      <c r="Q47" s="219">
        <v>0</v>
      </c>
      <c r="R47" s="219">
        <f t="shared" si="9"/>
        <v>0</v>
      </c>
      <c r="S47" s="219">
        <f t="shared" si="10"/>
        <v>0</v>
      </c>
      <c r="T47" s="221">
        <v>0</v>
      </c>
      <c r="U47" s="221">
        <v>0</v>
      </c>
      <c r="V47" s="221">
        <f t="shared" ref="V47:W47" si="47">V48+V55+V56+V57+V62</f>
        <v>0</v>
      </c>
      <c r="W47" s="221">
        <f t="shared" si="47"/>
        <v>0</v>
      </c>
      <c r="X47" s="219">
        <v>0</v>
      </c>
      <c r="Y47" s="219">
        <v>0</v>
      </c>
      <c r="Z47" s="219">
        <v>0</v>
      </c>
      <c r="AA47" s="219">
        <v>0</v>
      </c>
    </row>
    <row r="48" spans="1:27" ht="25.5" customHeight="1" thickBot="1">
      <c r="A48" s="32">
        <v>5</v>
      </c>
      <c r="B48" s="192" t="s">
        <v>41</v>
      </c>
      <c r="C48" s="213" t="s">
        <v>21</v>
      </c>
      <c r="D48" s="219">
        <f t="shared" si="31"/>
        <v>0</v>
      </c>
      <c r="E48" s="219">
        <f t="shared" si="32"/>
        <v>0</v>
      </c>
      <c r="F48" s="219">
        <f t="shared" si="26"/>
        <v>0</v>
      </c>
      <c r="G48" s="219">
        <f t="shared" si="46"/>
        <v>0</v>
      </c>
      <c r="H48" s="219">
        <v>0</v>
      </c>
      <c r="I48" s="219">
        <v>0</v>
      </c>
      <c r="J48" s="219">
        <v>0</v>
      </c>
      <c r="K48" s="219">
        <v>0</v>
      </c>
      <c r="L48" s="221">
        <v>0</v>
      </c>
      <c r="M48" s="221">
        <v>0</v>
      </c>
      <c r="N48" s="221">
        <v>0</v>
      </c>
      <c r="O48" s="221">
        <v>0</v>
      </c>
      <c r="P48" s="219">
        <f t="shared" si="7"/>
        <v>0</v>
      </c>
      <c r="Q48" s="219">
        <f t="shared" si="8"/>
        <v>0</v>
      </c>
      <c r="R48" s="219">
        <f t="shared" si="9"/>
        <v>0</v>
      </c>
      <c r="S48" s="219">
        <f t="shared" si="10"/>
        <v>0</v>
      </c>
      <c r="T48" s="221">
        <v>0</v>
      </c>
      <c r="U48" s="221">
        <v>0</v>
      </c>
      <c r="V48" s="221">
        <f t="shared" ref="V48:W48" si="48">V49+V56+V57+V58+V63</f>
        <v>0</v>
      </c>
      <c r="W48" s="221">
        <f t="shared" si="48"/>
        <v>0</v>
      </c>
      <c r="X48" s="219">
        <v>0</v>
      </c>
      <c r="Y48" s="219">
        <v>0</v>
      </c>
      <c r="Z48" s="219">
        <v>0</v>
      </c>
      <c r="AA48" s="219">
        <v>0</v>
      </c>
    </row>
    <row r="49" spans="1:28" ht="34.5" customHeight="1" thickBot="1">
      <c r="A49" s="32">
        <v>6</v>
      </c>
      <c r="B49" s="192" t="s">
        <v>42</v>
      </c>
      <c r="C49" s="213" t="s">
        <v>21</v>
      </c>
      <c r="D49" s="219">
        <f>D17+D37+D42+D47+D48</f>
        <v>0</v>
      </c>
      <c r="E49" s="219">
        <f t="shared" ref="E49:Z49" si="49">E17+E37+E42+E47+E48</f>
        <v>0</v>
      </c>
      <c r="F49" s="219">
        <f t="shared" si="49"/>
        <v>0</v>
      </c>
      <c r="G49" s="219">
        <f t="shared" si="46"/>
        <v>712.7</v>
      </c>
      <c r="H49" s="219">
        <f t="shared" si="49"/>
        <v>0</v>
      </c>
      <c r="I49" s="219">
        <f t="shared" si="49"/>
        <v>0</v>
      </c>
      <c r="J49" s="219">
        <f t="shared" si="49"/>
        <v>0</v>
      </c>
      <c r="K49" s="219">
        <f>ROUND(K17+K37+K42+K47+K48,2)</f>
        <v>609.59</v>
      </c>
      <c r="L49" s="221">
        <v>0</v>
      </c>
      <c r="M49" s="221">
        <v>0</v>
      </c>
      <c r="N49" s="221">
        <v>0</v>
      </c>
      <c r="O49" s="221">
        <v>0</v>
      </c>
      <c r="P49" s="219">
        <f t="shared" si="7"/>
        <v>0</v>
      </c>
      <c r="Q49" s="219">
        <f t="shared" si="8"/>
        <v>0</v>
      </c>
      <c r="R49" s="219">
        <f t="shared" si="9"/>
        <v>0</v>
      </c>
      <c r="S49" s="219">
        <f t="shared" si="49"/>
        <v>103.11000000000001</v>
      </c>
      <c r="T49" s="221">
        <v>0</v>
      </c>
      <c r="U49" s="221">
        <v>0</v>
      </c>
      <c r="V49" s="221">
        <f t="shared" ref="V49:W49" si="50">V50+V57+V58+V59+V64</f>
        <v>0</v>
      </c>
      <c r="W49" s="221">
        <f t="shared" si="50"/>
        <v>0</v>
      </c>
      <c r="X49" s="219">
        <f t="shared" si="49"/>
        <v>0</v>
      </c>
      <c r="Y49" s="219">
        <v>0</v>
      </c>
      <c r="Z49" s="219">
        <f t="shared" si="49"/>
        <v>0</v>
      </c>
      <c r="AA49" s="219">
        <f>ROUND(AA17+AA37+AA42+AA47+AA48,2)</f>
        <v>103.11</v>
      </c>
    </row>
    <row r="50" spans="1:28" ht="25.5" customHeight="1" thickBot="1">
      <c r="A50" s="32">
        <v>7</v>
      </c>
      <c r="B50" s="192" t="s">
        <v>43</v>
      </c>
      <c r="C50" s="213" t="s">
        <v>21</v>
      </c>
      <c r="D50" s="219">
        <v>0</v>
      </c>
      <c r="E50" s="219">
        <v>0</v>
      </c>
      <c r="F50" s="219">
        <v>0</v>
      </c>
      <c r="G50" s="219">
        <f t="shared" si="46"/>
        <v>0</v>
      </c>
      <c r="H50" s="219">
        <v>0</v>
      </c>
      <c r="I50" s="219">
        <v>0</v>
      </c>
      <c r="J50" s="219">
        <v>0</v>
      </c>
      <c r="K50" s="219">
        <v>0</v>
      </c>
      <c r="L50" s="221">
        <v>0</v>
      </c>
      <c r="M50" s="221">
        <v>0</v>
      </c>
      <c r="N50" s="221">
        <v>0</v>
      </c>
      <c r="O50" s="221">
        <v>0</v>
      </c>
      <c r="P50" s="219">
        <f>T50+X50</f>
        <v>0</v>
      </c>
      <c r="Q50" s="219">
        <f>U50+Y50</f>
        <v>0</v>
      </c>
      <c r="R50" s="219">
        <f>V50+Z50</f>
        <v>0</v>
      </c>
      <c r="S50" s="219">
        <f t="shared" si="10"/>
        <v>0</v>
      </c>
      <c r="T50" s="221">
        <v>0</v>
      </c>
      <c r="U50" s="221">
        <v>0</v>
      </c>
      <c r="V50" s="221">
        <f t="shared" ref="V50:W50" si="51">V51+V58+V59+V60+V65</f>
        <v>0</v>
      </c>
      <c r="W50" s="221">
        <f t="shared" si="51"/>
        <v>0</v>
      </c>
      <c r="X50" s="219">
        <v>0</v>
      </c>
      <c r="Y50" s="219">
        <v>0</v>
      </c>
      <c r="Z50" s="219">
        <v>0</v>
      </c>
      <c r="AA50" s="219">
        <v>0</v>
      </c>
    </row>
    <row r="51" spans="1:28" ht="41.25" thickBot="1">
      <c r="A51" s="32">
        <v>8</v>
      </c>
      <c r="B51" s="192" t="s">
        <v>44</v>
      </c>
      <c r="C51" s="213" t="s">
        <v>21</v>
      </c>
      <c r="D51" s="219">
        <v>0</v>
      </c>
      <c r="E51" s="219">
        <v>0</v>
      </c>
      <c r="F51" s="219">
        <v>0</v>
      </c>
      <c r="G51" s="219">
        <f>G52+G53+G54+G55+G57</f>
        <v>55.64</v>
      </c>
      <c r="H51" s="219">
        <v>0</v>
      </c>
      <c r="I51" s="219">
        <v>0</v>
      </c>
      <c r="J51" s="219">
        <f>J52+J53+J54+J55+J57</f>
        <v>0</v>
      </c>
      <c r="K51" s="219">
        <f>ROUND(K52+K53+K54+K55+K57,2)</f>
        <v>47.59</v>
      </c>
      <c r="L51" s="221">
        <v>0</v>
      </c>
      <c r="M51" s="221">
        <v>0</v>
      </c>
      <c r="N51" s="221">
        <v>0</v>
      </c>
      <c r="O51" s="221">
        <v>0</v>
      </c>
      <c r="P51" s="219">
        <f t="shared" si="7"/>
        <v>0</v>
      </c>
      <c r="Q51" s="219">
        <f t="shared" si="8"/>
        <v>0</v>
      </c>
      <c r="R51" s="219">
        <f t="shared" si="9"/>
        <v>0</v>
      </c>
      <c r="S51" s="219">
        <f t="shared" si="10"/>
        <v>8.0500000000000007</v>
      </c>
      <c r="T51" s="221">
        <v>0</v>
      </c>
      <c r="U51" s="221">
        <v>0</v>
      </c>
      <c r="V51" s="221">
        <f t="shared" ref="V51:W51" si="52">V52+V59+V60+V61+V66</f>
        <v>0</v>
      </c>
      <c r="W51" s="221">
        <f t="shared" si="52"/>
        <v>0</v>
      </c>
      <c r="X51" s="219">
        <v>0</v>
      </c>
      <c r="Y51" s="219">
        <v>0</v>
      </c>
      <c r="Z51" s="219">
        <v>0</v>
      </c>
      <c r="AA51" s="219">
        <f>ROUND(AA52+AA53+AA54+AA55+AA57,2)</f>
        <v>8.0500000000000007</v>
      </c>
    </row>
    <row r="52" spans="1:28" ht="26.25" customHeight="1" thickBot="1">
      <c r="A52" s="32">
        <v>8.1</v>
      </c>
      <c r="B52" s="192" t="s">
        <v>45</v>
      </c>
      <c r="C52" s="213" t="s">
        <v>21</v>
      </c>
      <c r="D52" s="259" t="s">
        <v>46</v>
      </c>
      <c r="E52" s="259" t="s">
        <v>46</v>
      </c>
      <c r="F52" s="219">
        <v>0</v>
      </c>
      <c r="G52" s="219">
        <f t="shared" si="46"/>
        <v>10.02</v>
      </c>
      <c r="H52" s="259" t="s">
        <v>46</v>
      </c>
      <c r="I52" s="259" t="s">
        <v>46</v>
      </c>
      <c r="J52" s="219">
        <v>0</v>
      </c>
      <c r="K52" s="182">
        <f>ROUND(18%*(K53+K54+K55+K57)/82%,2)</f>
        <v>8.57</v>
      </c>
      <c r="L52" s="222" t="s">
        <v>46</v>
      </c>
      <c r="M52" s="222" t="s">
        <v>46</v>
      </c>
      <c r="N52" s="219">
        <v>0</v>
      </c>
      <c r="O52" s="219">
        <v>0</v>
      </c>
      <c r="P52" s="260" t="s">
        <v>129</v>
      </c>
      <c r="Q52" s="259" t="s">
        <v>46</v>
      </c>
      <c r="R52" s="219">
        <f t="shared" si="9"/>
        <v>0</v>
      </c>
      <c r="S52" s="219">
        <f t="shared" si="10"/>
        <v>1.45</v>
      </c>
      <c r="T52" s="259" t="s">
        <v>46</v>
      </c>
      <c r="U52" s="259" t="s">
        <v>46</v>
      </c>
      <c r="V52" s="219">
        <v>0</v>
      </c>
      <c r="W52" s="219">
        <v>0</v>
      </c>
      <c r="X52" s="259" t="s">
        <v>46</v>
      </c>
      <c r="Y52" s="259" t="s">
        <v>46</v>
      </c>
      <c r="Z52" s="219">
        <v>0</v>
      </c>
      <c r="AA52" s="182">
        <f>ROUND(18%*(AA53+AA54+AA55+AA57)/82%,2)</f>
        <v>1.45</v>
      </c>
    </row>
    <row r="53" spans="1:28" ht="26.25" customHeight="1" thickBot="1">
      <c r="A53" s="32">
        <v>8.1999999999999993</v>
      </c>
      <c r="B53" s="192" t="s">
        <v>47</v>
      </c>
      <c r="C53" s="213" t="s">
        <v>21</v>
      </c>
      <c r="D53" s="259" t="s">
        <v>46</v>
      </c>
      <c r="E53" s="259" t="s">
        <v>46</v>
      </c>
      <c r="F53" s="219">
        <v>0</v>
      </c>
      <c r="G53" s="219">
        <f t="shared" si="46"/>
        <v>0</v>
      </c>
      <c r="H53" s="259" t="s">
        <v>46</v>
      </c>
      <c r="I53" s="259" t="s">
        <v>46</v>
      </c>
      <c r="J53" s="219">
        <v>0</v>
      </c>
      <c r="K53" s="247">
        <v>0</v>
      </c>
      <c r="L53" s="222" t="s">
        <v>46</v>
      </c>
      <c r="M53" s="222" t="s">
        <v>46</v>
      </c>
      <c r="N53" s="221">
        <v>0</v>
      </c>
      <c r="O53" s="221">
        <v>0</v>
      </c>
      <c r="P53" s="260" t="s">
        <v>129</v>
      </c>
      <c r="Q53" s="259" t="s">
        <v>46</v>
      </c>
      <c r="R53" s="219">
        <f t="shared" si="9"/>
        <v>0</v>
      </c>
      <c r="S53" s="219">
        <f t="shared" si="10"/>
        <v>0</v>
      </c>
      <c r="T53" s="259" t="s">
        <v>46</v>
      </c>
      <c r="U53" s="259" t="s">
        <v>46</v>
      </c>
      <c r="V53" s="219">
        <v>0</v>
      </c>
      <c r="W53" s="219">
        <v>0</v>
      </c>
      <c r="X53" s="259" t="s">
        <v>46</v>
      </c>
      <c r="Y53" s="259" t="s">
        <v>46</v>
      </c>
      <c r="Z53" s="219">
        <v>0</v>
      </c>
      <c r="AA53" s="247">
        <v>0</v>
      </c>
    </row>
    <row r="54" spans="1:28" ht="35.25" customHeight="1" thickBot="1">
      <c r="A54" s="32">
        <v>8.3000000000000007</v>
      </c>
      <c r="B54" s="192" t="s">
        <v>48</v>
      </c>
      <c r="C54" s="213" t="s">
        <v>21</v>
      </c>
      <c r="D54" s="259" t="s">
        <v>46</v>
      </c>
      <c r="E54" s="259" t="s">
        <v>46</v>
      </c>
      <c r="F54" s="219">
        <v>0</v>
      </c>
      <c r="G54" s="219">
        <f t="shared" si="46"/>
        <v>17.12</v>
      </c>
      <c r="H54" s="259" t="s">
        <v>46</v>
      </c>
      <c r="I54" s="259" t="s">
        <v>46</v>
      </c>
      <c r="J54" s="219">
        <v>0</v>
      </c>
      <c r="K54" s="247">
        <f>ROUND('[1]Витрати 20 -21'!$CJ$9-'Додаток 3'!H39,2)</f>
        <v>14.64</v>
      </c>
      <c r="L54" s="222" t="s">
        <v>46</v>
      </c>
      <c r="M54" s="222" t="s">
        <v>46</v>
      </c>
      <c r="N54" s="221">
        <v>0</v>
      </c>
      <c r="O54" s="221">
        <v>0</v>
      </c>
      <c r="P54" s="260" t="s">
        <v>129</v>
      </c>
      <c r="Q54" s="259" t="s">
        <v>46</v>
      </c>
      <c r="R54" s="219">
        <f t="shared" si="9"/>
        <v>0</v>
      </c>
      <c r="S54" s="219">
        <f t="shared" si="10"/>
        <v>2.48</v>
      </c>
      <c r="T54" s="259" t="s">
        <v>46</v>
      </c>
      <c r="U54" s="259" t="s">
        <v>46</v>
      </c>
      <c r="V54" s="219">
        <v>0</v>
      </c>
      <c r="W54" s="219">
        <v>0</v>
      </c>
      <c r="X54" s="259" t="s">
        <v>46</v>
      </c>
      <c r="Y54" s="259" t="s">
        <v>46</v>
      </c>
      <c r="Z54" s="219">
        <v>0</v>
      </c>
      <c r="AA54" s="247">
        <f>ROUND('[1]Витрати 20 -21'!$CK$9-'Додаток 3'!I39,2)</f>
        <v>2.48</v>
      </c>
    </row>
    <row r="55" spans="1:28" ht="19.5" customHeight="1">
      <c r="A55" s="317">
        <v>8.4</v>
      </c>
      <c r="B55" s="214" t="s">
        <v>49</v>
      </c>
      <c r="C55" s="319" t="s">
        <v>21</v>
      </c>
      <c r="D55" s="321" t="s">
        <v>46</v>
      </c>
      <c r="E55" s="321" t="s">
        <v>46</v>
      </c>
      <c r="F55" s="311">
        <v>0</v>
      </c>
      <c r="G55" s="315">
        <f t="shared" si="46"/>
        <v>0</v>
      </c>
      <c r="H55" s="321" t="s">
        <v>46</v>
      </c>
      <c r="I55" s="321" t="s">
        <v>46</v>
      </c>
      <c r="J55" s="311">
        <v>0</v>
      </c>
      <c r="K55" s="326">
        <f>ROUND('[1]Витрати 20 -21'!$CG$9-'Додаток 3'!H40,2)</f>
        <v>0</v>
      </c>
      <c r="L55" s="328" t="s">
        <v>46</v>
      </c>
      <c r="M55" s="328" t="s">
        <v>46</v>
      </c>
      <c r="N55" s="315">
        <v>0</v>
      </c>
      <c r="O55" s="315">
        <v>0</v>
      </c>
      <c r="P55" s="330" t="s">
        <v>129</v>
      </c>
      <c r="Q55" s="321" t="s">
        <v>46</v>
      </c>
      <c r="R55" s="315">
        <f t="shared" si="9"/>
        <v>0</v>
      </c>
      <c r="S55" s="315">
        <f t="shared" si="10"/>
        <v>0</v>
      </c>
      <c r="T55" s="321" t="s">
        <v>46</v>
      </c>
      <c r="U55" s="321" t="s">
        <v>46</v>
      </c>
      <c r="V55" s="315">
        <v>0</v>
      </c>
      <c r="W55" s="315">
        <v>0</v>
      </c>
      <c r="X55" s="321" t="s">
        <v>46</v>
      </c>
      <c r="Y55" s="321" t="s">
        <v>46</v>
      </c>
      <c r="Z55" s="311">
        <v>0</v>
      </c>
      <c r="AA55" s="326">
        <f>ROUND('[1]Витрати 20 -21'!$CH$9-'Додаток 3'!I40,2)</f>
        <v>0</v>
      </c>
    </row>
    <row r="56" spans="1:28" ht="24" customHeight="1" thickBot="1">
      <c r="A56" s="318"/>
      <c r="B56" s="192" t="s">
        <v>50</v>
      </c>
      <c r="C56" s="320"/>
      <c r="D56" s="322"/>
      <c r="E56" s="322"/>
      <c r="F56" s="312"/>
      <c r="G56" s="316"/>
      <c r="H56" s="322"/>
      <c r="I56" s="322"/>
      <c r="J56" s="312"/>
      <c r="K56" s="327"/>
      <c r="L56" s="329"/>
      <c r="M56" s="329"/>
      <c r="N56" s="316"/>
      <c r="O56" s="316"/>
      <c r="P56" s="331"/>
      <c r="Q56" s="322"/>
      <c r="R56" s="316"/>
      <c r="S56" s="316"/>
      <c r="T56" s="322"/>
      <c r="U56" s="322"/>
      <c r="V56" s="316"/>
      <c r="W56" s="316"/>
      <c r="X56" s="322"/>
      <c r="Y56" s="322"/>
      <c r="Z56" s="312"/>
      <c r="AA56" s="327"/>
    </row>
    <row r="57" spans="1:28" ht="29.25" customHeight="1" thickBot="1">
      <c r="A57" s="32">
        <v>8.5</v>
      </c>
      <c r="B57" s="192" t="s">
        <v>568</v>
      </c>
      <c r="C57" s="213" t="s">
        <v>21</v>
      </c>
      <c r="D57" s="259" t="s">
        <v>46</v>
      </c>
      <c r="E57" s="259" t="s">
        <v>46</v>
      </c>
      <c r="F57" s="219">
        <v>0</v>
      </c>
      <c r="G57" s="219">
        <f t="shared" si="46"/>
        <v>28.5</v>
      </c>
      <c r="H57" s="259" t="s">
        <v>46</v>
      </c>
      <c r="I57" s="259" t="s">
        <v>46</v>
      </c>
      <c r="J57" s="219">
        <v>0</v>
      </c>
      <c r="K57" s="182">
        <f>ROUND(K49*4%,2)</f>
        <v>24.38</v>
      </c>
      <c r="L57" s="222" t="s">
        <v>46</v>
      </c>
      <c r="M57" s="222" t="s">
        <v>46</v>
      </c>
      <c r="N57" s="221">
        <v>0</v>
      </c>
      <c r="O57" s="221">
        <v>0</v>
      </c>
      <c r="P57" s="260" t="s">
        <v>129</v>
      </c>
      <c r="Q57" s="259" t="s">
        <v>46</v>
      </c>
      <c r="R57" s="219">
        <f t="shared" si="9"/>
        <v>0</v>
      </c>
      <c r="S57" s="219">
        <f t="shared" si="10"/>
        <v>4.12</v>
      </c>
      <c r="T57" s="259" t="s">
        <v>46</v>
      </c>
      <c r="U57" s="259" t="s">
        <v>46</v>
      </c>
      <c r="V57" s="219">
        <v>0</v>
      </c>
      <c r="W57" s="219">
        <v>0</v>
      </c>
      <c r="X57" s="259" t="s">
        <v>46</v>
      </c>
      <c r="Y57" s="259" t="s">
        <v>46</v>
      </c>
      <c r="Z57" s="219">
        <v>0</v>
      </c>
      <c r="AA57" s="257">
        <f>ROUND(AA49*4%,2)</f>
        <v>4.12</v>
      </c>
      <c r="AB57" s="258"/>
    </row>
    <row r="58" spans="1:28" ht="44.25" customHeight="1" thickBot="1">
      <c r="A58" s="32">
        <v>9</v>
      </c>
      <c r="B58" s="192" t="s">
        <v>51</v>
      </c>
      <c r="C58" s="213" t="s">
        <v>21</v>
      </c>
      <c r="D58" s="219">
        <f t="shared" ref="D58:G58" si="53">D49+D51</f>
        <v>0</v>
      </c>
      <c r="E58" s="219">
        <f t="shared" si="53"/>
        <v>0</v>
      </c>
      <c r="F58" s="219">
        <f t="shared" si="53"/>
        <v>0</v>
      </c>
      <c r="G58" s="219">
        <f t="shared" si="53"/>
        <v>768.34</v>
      </c>
      <c r="H58" s="219">
        <v>0</v>
      </c>
      <c r="I58" s="219">
        <v>0</v>
      </c>
      <c r="J58" s="219">
        <v>0</v>
      </c>
      <c r="K58" s="219">
        <f>ROUND(K49+K51,2)</f>
        <v>657.18</v>
      </c>
      <c r="L58" s="221">
        <v>0</v>
      </c>
      <c r="M58" s="221">
        <v>0</v>
      </c>
      <c r="N58" s="221">
        <v>0</v>
      </c>
      <c r="O58" s="221">
        <v>0</v>
      </c>
      <c r="P58" s="219">
        <f>P49+P51</f>
        <v>0</v>
      </c>
      <c r="Q58" s="219">
        <f>Q49+Q51</f>
        <v>0</v>
      </c>
      <c r="R58" s="219">
        <f>R49+R51</f>
        <v>0</v>
      </c>
      <c r="S58" s="219">
        <f t="shared" si="10"/>
        <v>111.16</v>
      </c>
      <c r="T58" s="221">
        <v>0</v>
      </c>
      <c r="U58" s="221">
        <v>0</v>
      </c>
      <c r="V58" s="221">
        <v>0</v>
      </c>
      <c r="W58" s="221">
        <v>0</v>
      </c>
      <c r="X58" s="219">
        <f>X49+X51</f>
        <v>0</v>
      </c>
      <c r="Y58" s="219">
        <f>Y49+Y51</f>
        <v>0</v>
      </c>
      <c r="Z58" s="219">
        <f>Z49+Z51</f>
        <v>0</v>
      </c>
      <c r="AA58" s="219">
        <f>ROUND(AA49+AA51,2)</f>
        <v>111.16</v>
      </c>
    </row>
    <row r="59" spans="1:28" ht="41.25" thickBot="1">
      <c r="A59" s="32">
        <v>10</v>
      </c>
      <c r="B59" s="192" t="s">
        <v>52</v>
      </c>
      <c r="C59" s="213" t="s">
        <v>53</v>
      </c>
      <c r="D59" s="219">
        <v>0</v>
      </c>
      <c r="E59" s="219">
        <v>0</v>
      </c>
      <c r="F59" s="219">
        <v>0</v>
      </c>
      <c r="G59" s="219">
        <f t="shared" ref="G59" si="54">G58/G62*1000</f>
        <v>1862.7146749934545</v>
      </c>
      <c r="H59" s="219">
        <v>0</v>
      </c>
      <c r="I59" s="219">
        <v>0</v>
      </c>
      <c r="J59" s="219">
        <v>0</v>
      </c>
      <c r="K59" s="219">
        <f>ROUND(K58/K62*1000,2)</f>
        <v>1863.04</v>
      </c>
      <c r="L59" s="221">
        <v>0</v>
      </c>
      <c r="M59" s="221">
        <v>0</v>
      </c>
      <c r="N59" s="221">
        <v>0</v>
      </c>
      <c r="O59" s="221">
        <v>0</v>
      </c>
      <c r="P59" s="219">
        <v>0</v>
      </c>
      <c r="Q59" s="219">
        <v>0</v>
      </c>
      <c r="R59" s="219">
        <v>0</v>
      </c>
      <c r="S59" s="219">
        <f>S60+S61</f>
        <v>1860.79</v>
      </c>
      <c r="T59" s="221">
        <v>0</v>
      </c>
      <c r="U59" s="221">
        <v>0</v>
      </c>
      <c r="V59" s="221">
        <v>0</v>
      </c>
      <c r="W59" s="221">
        <v>0</v>
      </c>
      <c r="X59" s="219">
        <v>0</v>
      </c>
      <c r="Y59" s="219">
        <v>0</v>
      </c>
      <c r="Z59" s="219">
        <v>0</v>
      </c>
      <c r="AA59" s="219">
        <f>ROUND(AA58/AA62*1000,2)</f>
        <v>1860.79</v>
      </c>
    </row>
    <row r="60" spans="1:28" ht="30" customHeight="1" thickBot="1">
      <c r="A60" s="32">
        <v>10.1</v>
      </c>
      <c r="B60" s="192" t="s">
        <v>54</v>
      </c>
      <c r="C60" s="213" t="s">
        <v>53</v>
      </c>
      <c r="D60" s="219">
        <v>0</v>
      </c>
      <c r="E60" s="219">
        <v>0</v>
      </c>
      <c r="F60" s="219">
        <v>0</v>
      </c>
      <c r="G60" s="219">
        <f t="shared" ref="G60" si="55">G19/G62*1000</f>
        <v>1095.5091591431426</v>
      </c>
      <c r="H60" s="219">
        <v>0</v>
      </c>
      <c r="I60" s="219">
        <v>0</v>
      </c>
      <c r="J60" s="219">
        <v>0</v>
      </c>
      <c r="K60" s="219">
        <f>ROUND(K19/K62*1000,2)</f>
        <v>1095.52</v>
      </c>
      <c r="L60" s="221">
        <v>0</v>
      </c>
      <c r="M60" s="221">
        <v>0</v>
      </c>
      <c r="N60" s="221">
        <v>0</v>
      </c>
      <c r="O60" s="221">
        <v>0</v>
      </c>
      <c r="P60" s="219">
        <v>0</v>
      </c>
      <c r="Q60" s="219">
        <v>0</v>
      </c>
      <c r="R60" s="219">
        <v>0</v>
      </c>
      <c r="S60" s="219">
        <f t="shared" si="10"/>
        <v>1095.45</v>
      </c>
      <c r="T60" s="221">
        <v>0</v>
      </c>
      <c r="U60" s="221">
        <v>0</v>
      </c>
      <c r="V60" s="221">
        <v>0</v>
      </c>
      <c r="W60" s="221">
        <v>0</v>
      </c>
      <c r="X60" s="219">
        <v>0</v>
      </c>
      <c r="Y60" s="219">
        <v>0</v>
      </c>
      <c r="Z60" s="219">
        <v>0</v>
      </c>
      <c r="AA60" s="219">
        <f>ROUND(AA19/AA62*1000,2)</f>
        <v>1095.45</v>
      </c>
    </row>
    <row r="61" spans="1:28" ht="25.5" customHeight="1" thickBot="1">
      <c r="A61" s="32">
        <v>10.199999999999999</v>
      </c>
      <c r="B61" s="192" t="s">
        <v>55</v>
      </c>
      <c r="C61" s="213" t="s">
        <v>53</v>
      </c>
      <c r="D61" s="219">
        <v>0</v>
      </c>
      <c r="E61" s="219">
        <v>0</v>
      </c>
      <c r="F61" s="219">
        <v>0</v>
      </c>
      <c r="G61" s="219">
        <f>G59-G60</f>
        <v>767.20551585031194</v>
      </c>
      <c r="H61" s="219">
        <v>0</v>
      </c>
      <c r="I61" s="219">
        <v>0</v>
      </c>
      <c r="J61" s="219">
        <v>0</v>
      </c>
      <c r="K61" s="219">
        <f>ROUND(K59-K60,2)</f>
        <v>767.52</v>
      </c>
      <c r="L61" s="221">
        <v>0</v>
      </c>
      <c r="M61" s="221">
        <v>0</v>
      </c>
      <c r="N61" s="221">
        <v>0</v>
      </c>
      <c r="O61" s="221">
        <v>0</v>
      </c>
      <c r="P61" s="219">
        <v>0</v>
      </c>
      <c r="Q61" s="219">
        <v>0</v>
      </c>
      <c r="R61" s="219">
        <v>0</v>
      </c>
      <c r="S61" s="219">
        <f t="shared" si="10"/>
        <v>765.34</v>
      </c>
      <c r="T61" s="221">
        <v>0</v>
      </c>
      <c r="U61" s="221">
        <v>0</v>
      </c>
      <c r="V61" s="221">
        <v>0</v>
      </c>
      <c r="W61" s="221">
        <v>0</v>
      </c>
      <c r="X61" s="221">
        <v>0</v>
      </c>
      <c r="Y61" s="219">
        <v>0</v>
      </c>
      <c r="Z61" s="219">
        <v>0</v>
      </c>
      <c r="AA61" s="219">
        <f>ROUND(AA59-AA60,2)</f>
        <v>765.34</v>
      </c>
    </row>
    <row r="62" spans="1:28" ht="49.5" customHeight="1" thickBot="1">
      <c r="A62" s="32">
        <v>11</v>
      </c>
      <c r="B62" s="192" t="s">
        <v>56</v>
      </c>
      <c r="C62" s="213" t="s">
        <v>57</v>
      </c>
      <c r="D62" s="219">
        <v>0</v>
      </c>
      <c r="E62" s="219">
        <v>0</v>
      </c>
      <c r="F62" s="219">
        <v>0</v>
      </c>
      <c r="G62" s="279">
        <f t="shared" si="46"/>
        <v>412.48399999999998</v>
      </c>
      <c r="H62" s="219">
        <v>0</v>
      </c>
      <c r="I62" s="219">
        <v>0</v>
      </c>
      <c r="J62" s="219">
        <v>0</v>
      </c>
      <c r="K62" s="267">
        <f>ROUND('[1]Витрати 20 -21'!$C$9,3)</f>
        <v>352.74599999999998</v>
      </c>
      <c r="L62" s="221">
        <v>0</v>
      </c>
      <c r="M62" s="221">
        <v>0</v>
      </c>
      <c r="N62" s="221">
        <v>0</v>
      </c>
      <c r="O62" s="221">
        <v>0</v>
      </c>
      <c r="P62" s="219">
        <v>0</v>
      </c>
      <c r="Q62" s="219">
        <v>0</v>
      </c>
      <c r="R62" s="219">
        <v>0</v>
      </c>
      <c r="S62" s="279">
        <f t="shared" si="10"/>
        <v>59.738</v>
      </c>
      <c r="T62" s="221">
        <v>0</v>
      </c>
      <c r="U62" s="221">
        <v>0</v>
      </c>
      <c r="V62" s="221">
        <v>0</v>
      </c>
      <c r="W62" s="221">
        <v>0</v>
      </c>
      <c r="X62" s="219">
        <v>0</v>
      </c>
      <c r="Y62" s="219">
        <v>0</v>
      </c>
      <c r="Z62" s="219">
        <v>0</v>
      </c>
      <c r="AA62" s="267">
        <f>ROUND('[1]Витрати 20 -21'!$D$9,3)</f>
        <v>59.738</v>
      </c>
    </row>
    <row r="63" spans="1:28" ht="20.25">
      <c r="A63" s="317">
        <v>12</v>
      </c>
      <c r="B63" s="214" t="s">
        <v>58</v>
      </c>
      <c r="C63" s="319" t="s">
        <v>57</v>
      </c>
      <c r="D63" s="311">
        <v>0</v>
      </c>
      <c r="E63" s="311">
        <v>0</v>
      </c>
      <c r="F63" s="311">
        <v>0</v>
      </c>
      <c r="G63" s="311">
        <f t="shared" si="46"/>
        <v>0</v>
      </c>
      <c r="H63" s="311">
        <v>0</v>
      </c>
      <c r="I63" s="311">
        <v>0</v>
      </c>
      <c r="J63" s="311">
        <v>0</v>
      </c>
      <c r="K63" s="311">
        <v>0</v>
      </c>
      <c r="L63" s="315">
        <v>0</v>
      </c>
      <c r="M63" s="315">
        <v>0</v>
      </c>
      <c r="N63" s="315">
        <v>0</v>
      </c>
      <c r="O63" s="315">
        <v>0</v>
      </c>
      <c r="P63" s="315">
        <f>T63+X63</f>
        <v>0</v>
      </c>
      <c r="Q63" s="315">
        <f>U63+Y63</f>
        <v>0</v>
      </c>
      <c r="R63" s="315">
        <f t="shared" si="9"/>
        <v>0</v>
      </c>
      <c r="S63" s="315">
        <f t="shared" si="10"/>
        <v>0</v>
      </c>
      <c r="T63" s="315">
        <v>0</v>
      </c>
      <c r="U63" s="315">
        <v>0</v>
      </c>
      <c r="V63" s="315">
        <v>0</v>
      </c>
      <c r="W63" s="315">
        <v>0</v>
      </c>
      <c r="X63" s="311">
        <v>0</v>
      </c>
      <c r="Y63" s="311">
        <v>0</v>
      </c>
      <c r="Z63" s="311">
        <v>0</v>
      </c>
      <c r="AA63" s="311">
        <v>0</v>
      </c>
    </row>
    <row r="64" spans="1:28" ht="30" customHeight="1" thickBot="1">
      <c r="A64" s="318"/>
      <c r="B64" s="192" t="s">
        <v>59</v>
      </c>
      <c r="C64" s="320"/>
      <c r="D64" s="312"/>
      <c r="E64" s="312"/>
      <c r="F64" s="312"/>
      <c r="G64" s="312"/>
      <c r="H64" s="312"/>
      <c r="I64" s="312"/>
      <c r="J64" s="312"/>
      <c r="K64" s="312"/>
      <c r="L64" s="316"/>
      <c r="M64" s="316"/>
      <c r="N64" s="316"/>
      <c r="O64" s="316"/>
      <c r="P64" s="316"/>
      <c r="Q64" s="316"/>
      <c r="R64" s="316"/>
      <c r="S64" s="316"/>
      <c r="T64" s="316"/>
      <c r="U64" s="316"/>
      <c r="V64" s="316"/>
      <c r="W64" s="316"/>
      <c r="X64" s="312"/>
      <c r="Y64" s="312"/>
      <c r="Z64" s="312"/>
      <c r="AA64" s="312"/>
    </row>
    <row r="65" spans="1:28" ht="24.75" customHeight="1">
      <c r="A65" s="317">
        <v>13</v>
      </c>
      <c r="B65" s="214" t="s">
        <v>60</v>
      </c>
      <c r="C65" s="319" t="s">
        <v>53</v>
      </c>
      <c r="D65" s="311">
        <v>0</v>
      </c>
      <c r="E65" s="311">
        <v>0</v>
      </c>
      <c r="F65" s="311">
        <v>0</v>
      </c>
      <c r="G65" s="311">
        <f t="shared" si="46"/>
        <v>0</v>
      </c>
      <c r="H65" s="311">
        <v>0</v>
      </c>
      <c r="I65" s="311">
        <v>0</v>
      </c>
      <c r="J65" s="311">
        <v>0</v>
      </c>
      <c r="K65" s="311">
        <v>0</v>
      </c>
      <c r="L65" s="315">
        <v>0</v>
      </c>
      <c r="M65" s="315">
        <v>0</v>
      </c>
      <c r="N65" s="315">
        <v>0</v>
      </c>
      <c r="O65" s="315">
        <v>0</v>
      </c>
      <c r="P65" s="315">
        <f>T65+X65</f>
        <v>0</v>
      </c>
      <c r="Q65" s="315">
        <f t="shared" ref="Q65" si="56">U65+Y65</f>
        <v>0</v>
      </c>
      <c r="R65" s="315">
        <f t="shared" ref="R65" si="57">V65+Z65</f>
        <v>0</v>
      </c>
      <c r="S65" s="315">
        <v>0</v>
      </c>
      <c r="T65" s="315">
        <v>0</v>
      </c>
      <c r="U65" s="315">
        <v>0</v>
      </c>
      <c r="V65" s="315">
        <v>0</v>
      </c>
      <c r="W65" s="315">
        <v>0</v>
      </c>
      <c r="X65" s="311">
        <v>0</v>
      </c>
      <c r="Y65" s="311">
        <v>0</v>
      </c>
      <c r="Z65" s="311">
        <v>0</v>
      </c>
      <c r="AA65" s="311">
        <v>0</v>
      </c>
    </row>
    <row r="66" spans="1:28" ht="29.25" customHeight="1" thickBot="1">
      <c r="A66" s="318"/>
      <c r="B66" s="192" t="s">
        <v>59</v>
      </c>
      <c r="C66" s="320"/>
      <c r="D66" s="312"/>
      <c r="E66" s="312"/>
      <c r="F66" s="312"/>
      <c r="G66" s="312"/>
      <c r="H66" s="312"/>
      <c r="I66" s="312"/>
      <c r="J66" s="312"/>
      <c r="K66" s="312"/>
      <c r="L66" s="316"/>
      <c r="M66" s="316"/>
      <c r="N66" s="316"/>
      <c r="O66" s="316"/>
      <c r="P66" s="316"/>
      <c r="Q66" s="316"/>
      <c r="R66" s="316"/>
      <c r="S66" s="316"/>
      <c r="T66" s="316"/>
      <c r="U66" s="316"/>
      <c r="V66" s="316"/>
      <c r="W66" s="316"/>
      <c r="X66" s="312"/>
      <c r="Y66" s="312"/>
      <c r="Z66" s="312"/>
      <c r="AA66" s="312"/>
    </row>
    <row r="67" spans="1:28" ht="43.5" customHeight="1" thickBot="1">
      <c r="A67" s="32">
        <v>14</v>
      </c>
      <c r="B67" s="192" t="s">
        <v>61</v>
      </c>
      <c r="C67" s="213" t="s">
        <v>57</v>
      </c>
      <c r="D67" s="219">
        <f>D62</f>
        <v>0</v>
      </c>
      <c r="E67" s="219">
        <f>E62</f>
        <v>0</v>
      </c>
      <c r="F67" s="219">
        <f>F62+F63</f>
        <v>0</v>
      </c>
      <c r="G67" s="279">
        <f t="shared" si="46"/>
        <v>412.48399999999998</v>
      </c>
      <c r="H67" s="219">
        <f>H62</f>
        <v>0</v>
      </c>
      <c r="I67" s="219">
        <f>I62</f>
        <v>0</v>
      </c>
      <c r="J67" s="219">
        <f>J62</f>
        <v>0</v>
      </c>
      <c r="K67" s="279">
        <f>K62</f>
        <v>352.74599999999998</v>
      </c>
      <c r="L67" s="221">
        <v>0</v>
      </c>
      <c r="M67" s="221">
        <v>0</v>
      </c>
      <c r="N67" s="221">
        <v>0</v>
      </c>
      <c r="O67" s="221">
        <v>0</v>
      </c>
      <c r="P67" s="219">
        <v>0</v>
      </c>
      <c r="Q67" s="219">
        <v>0</v>
      </c>
      <c r="R67" s="219">
        <v>0</v>
      </c>
      <c r="S67" s="279">
        <f>S62</f>
        <v>59.738</v>
      </c>
      <c r="T67" s="221">
        <v>0</v>
      </c>
      <c r="U67" s="221">
        <v>0</v>
      </c>
      <c r="V67" s="221">
        <v>0</v>
      </c>
      <c r="W67" s="221">
        <v>0</v>
      </c>
      <c r="X67" s="219">
        <f>X62</f>
        <v>0</v>
      </c>
      <c r="Y67" s="219">
        <f>Y62</f>
        <v>0</v>
      </c>
      <c r="Z67" s="219">
        <f>Z62</f>
        <v>0</v>
      </c>
      <c r="AA67" s="279">
        <f>AA62</f>
        <v>59.738</v>
      </c>
    </row>
    <row r="68" spans="1:28" ht="41.25" customHeight="1" thickBot="1">
      <c r="A68" s="32">
        <v>15</v>
      </c>
      <c r="B68" s="192" t="s">
        <v>62</v>
      </c>
      <c r="C68" s="213" t="s">
        <v>53</v>
      </c>
      <c r="D68" s="219">
        <v>0</v>
      </c>
      <c r="E68" s="219">
        <v>0</v>
      </c>
      <c r="F68" s="219">
        <v>0</v>
      </c>
      <c r="G68" s="219">
        <f>G49/G62*1000</f>
        <v>1727.8245944085106</v>
      </c>
      <c r="H68" s="219">
        <v>0</v>
      </c>
      <c r="I68" s="219">
        <v>0</v>
      </c>
      <c r="J68" s="219">
        <v>0</v>
      </c>
      <c r="K68" s="219">
        <f>ROUND(K49/K67*1000,2)</f>
        <v>1728.13</v>
      </c>
      <c r="L68" s="221">
        <v>0</v>
      </c>
      <c r="M68" s="221">
        <v>0</v>
      </c>
      <c r="N68" s="221">
        <v>0</v>
      </c>
      <c r="O68" s="221">
        <v>0</v>
      </c>
      <c r="P68" s="219">
        <v>0</v>
      </c>
      <c r="Q68" s="219">
        <v>0</v>
      </c>
      <c r="R68" s="219">
        <v>0</v>
      </c>
      <c r="S68" s="219">
        <f t="shared" si="10"/>
        <v>1726.04</v>
      </c>
      <c r="T68" s="221">
        <v>0</v>
      </c>
      <c r="U68" s="221">
        <v>0</v>
      </c>
      <c r="V68" s="221">
        <v>0</v>
      </c>
      <c r="W68" s="221">
        <v>0</v>
      </c>
      <c r="X68" s="219">
        <v>0</v>
      </c>
      <c r="Y68" s="219">
        <v>0</v>
      </c>
      <c r="Z68" s="219">
        <v>0</v>
      </c>
      <c r="AA68" s="219">
        <f>ROUND(AA49/AA67*1000,2)</f>
        <v>1726.04</v>
      </c>
    </row>
    <row r="69" spans="1:28" ht="18.75">
      <c r="A69" s="82"/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</row>
    <row r="70" spans="1:28" ht="18.75">
      <c r="A70" s="82"/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</row>
    <row r="71" spans="1:28" ht="15.75">
      <c r="A71" s="8" t="s">
        <v>63</v>
      </c>
    </row>
    <row r="72" spans="1:28" ht="15.75">
      <c r="A72" s="2" t="s">
        <v>130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8" ht="21" customHeight="1">
      <c r="A73" s="19" t="s">
        <v>131</v>
      </c>
      <c r="B73" s="19"/>
      <c r="C73" s="2" t="s">
        <v>132</v>
      </c>
      <c r="D73" s="2"/>
      <c r="E73" s="2"/>
      <c r="F73" s="36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8" ht="21" customHeight="1">
      <c r="A74" s="7"/>
      <c r="B74" s="325" t="s">
        <v>507</v>
      </c>
      <c r="C74" s="325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324"/>
      <c r="W74" s="324"/>
      <c r="X74" s="324"/>
      <c r="Y74" s="324"/>
      <c r="Z74" s="324"/>
      <c r="AA74" s="91"/>
      <c r="AB74" s="91"/>
    </row>
    <row r="75" spans="1:28" ht="18.75" customHeight="1">
      <c r="A75" s="9"/>
      <c r="B75" s="292" t="s">
        <v>558</v>
      </c>
      <c r="C75" s="278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 t="s">
        <v>128</v>
      </c>
      <c r="Y75" s="91"/>
      <c r="Z75" s="91"/>
      <c r="AA75" s="91"/>
      <c r="AB75" s="91"/>
    </row>
    <row r="76" spans="1:28" ht="25.5" customHeight="1">
      <c r="A76" s="323" t="s">
        <v>64</v>
      </c>
      <c r="B76" s="323"/>
      <c r="C76" s="323"/>
      <c r="D76" s="36"/>
      <c r="E76" s="36"/>
      <c r="F76" s="36"/>
      <c r="G76" s="36"/>
      <c r="H76" s="36"/>
      <c r="I76" s="323" t="s">
        <v>65</v>
      </c>
      <c r="J76" s="323"/>
      <c r="K76" s="323"/>
      <c r="L76" s="323"/>
      <c r="M76" s="323"/>
      <c r="N76" s="36"/>
      <c r="O76" s="36"/>
      <c r="P76" s="36"/>
      <c r="Q76" s="36"/>
      <c r="R76" s="36"/>
      <c r="S76" s="36"/>
      <c r="T76" s="36"/>
      <c r="U76" s="36"/>
      <c r="V76" s="323" t="s">
        <v>66</v>
      </c>
      <c r="W76" s="323"/>
      <c r="X76" s="323"/>
      <c r="Y76" s="323"/>
      <c r="Z76" s="323"/>
      <c r="AA76" s="36"/>
      <c r="AB76" s="36"/>
    </row>
    <row r="77" spans="1:28" ht="15.75">
      <c r="A77" s="2"/>
    </row>
  </sheetData>
  <mergeCells count="262">
    <mergeCell ref="U4:AA4"/>
    <mergeCell ref="U5:AA5"/>
    <mergeCell ref="U6:AA6"/>
    <mergeCell ref="W39:W40"/>
    <mergeCell ref="L44:L45"/>
    <mergeCell ref="M44:M45"/>
    <mergeCell ref="N44:N45"/>
    <mergeCell ref="O44:O45"/>
    <mergeCell ref="N39:N40"/>
    <mergeCell ref="O39:O40"/>
    <mergeCell ref="L34:L35"/>
    <mergeCell ref="M34:M35"/>
    <mergeCell ref="N34:N35"/>
    <mergeCell ref="AA34:AA35"/>
    <mergeCell ref="T10:AA11"/>
    <mergeCell ref="P10:S10"/>
    <mergeCell ref="P11:S11"/>
    <mergeCell ref="P12:S12"/>
    <mergeCell ref="P13:S13"/>
    <mergeCell ref="P14:S14"/>
    <mergeCell ref="T23:T24"/>
    <mergeCell ref="U23:U24"/>
    <mergeCell ref="V23:V24"/>
    <mergeCell ref="T12:W12"/>
    <mergeCell ref="H10:K10"/>
    <mergeCell ref="H11:K11"/>
    <mergeCell ref="H12:K12"/>
    <mergeCell ref="H13:K13"/>
    <mergeCell ref="H14:K14"/>
    <mergeCell ref="K23:K24"/>
    <mergeCell ref="D10:G10"/>
    <mergeCell ref="D11:G11"/>
    <mergeCell ref="D12:G12"/>
    <mergeCell ref="D14:G14"/>
    <mergeCell ref="D13:G13"/>
    <mergeCell ref="D23:D24"/>
    <mergeCell ref="E23:E24"/>
    <mergeCell ref="F23:F24"/>
    <mergeCell ref="G23:G24"/>
    <mergeCell ref="K25:K26"/>
    <mergeCell ref="D25:D26"/>
    <mergeCell ref="E25:E26"/>
    <mergeCell ref="K63:K64"/>
    <mergeCell ref="H65:H66"/>
    <mergeCell ref="H55:H56"/>
    <mergeCell ref="I55:I56"/>
    <mergeCell ref="J63:J64"/>
    <mergeCell ref="U44:U45"/>
    <mergeCell ref="P34:P35"/>
    <mergeCell ref="Q34:Q35"/>
    <mergeCell ref="M63:M64"/>
    <mergeCell ref="N63:N64"/>
    <mergeCell ref="R34:R35"/>
    <mergeCell ref="S34:S35"/>
    <mergeCell ref="W44:W45"/>
    <mergeCell ref="W34:W35"/>
    <mergeCell ref="T39:T40"/>
    <mergeCell ref="U39:U40"/>
    <mergeCell ref="V39:V40"/>
    <mergeCell ref="W63:W64"/>
    <mergeCell ref="T65:T66"/>
    <mergeCell ref="U65:U66"/>
    <mergeCell ref="T44:T45"/>
    <mergeCell ref="V65:V66"/>
    <mergeCell ref="V44:V45"/>
    <mergeCell ref="L10:O10"/>
    <mergeCell ref="L11:O11"/>
    <mergeCell ref="L12:O12"/>
    <mergeCell ref="L13:O13"/>
    <mergeCell ref="L14:O14"/>
    <mergeCell ref="X12:AA12"/>
    <mergeCell ref="X13:AA13"/>
    <mergeCell ref="X14:AA14"/>
    <mergeCell ref="AA28:AA29"/>
    <mergeCell ref="Y28:Y29"/>
    <mergeCell ref="S25:S26"/>
    <mergeCell ref="AA25:AA26"/>
    <mergeCell ref="AA23:AA24"/>
    <mergeCell ref="W23:W24"/>
    <mergeCell ref="W25:W26"/>
    <mergeCell ref="T25:T26"/>
    <mergeCell ref="U25:U26"/>
    <mergeCell ref="V25:V26"/>
    <mergeCell ref="T13:W13"/>
    <mergeCell ref="T14:W14"/>
    <mergeCell ref="A25:A26"/>
    <mergeCell ref="C25:C26"/>
    <mergeCell ref="K28:K29"/>
    <mergeCell ref="A23:A24"/>
    <mergeCell ref="C23:C24"/>
    <mergeCell ref="F25:F26"/>
    <mergeCell ref="G25:G26"/>
    <mergeCell ref="Y25:Y26"/>
    <mergeCell ref="Z25:Z26"/>
    <mergeCell ref="P23:P24"/>
    <mergeCell ref="Q23:Q24"/>
    <mergeCell ref="Z23:Z24"/>
    <mergeCell ref="Y23:Y24"/>
    <mergeCell ref="X23:X24"/>
    <mergeCell ref="X25:X26"/>
    <mergeCell ref="L23:L24"/>
    <mergeCell ref="M23:M24"/>
    <mergeCell ref="N23:N24"/>
    <mergeCell ref="O23:O24"/>
    <mergeCell ref="L25:L26"/>
    <mergeCell ref="M25:M26"/>
    <mergeCell ref="N25:N26"/>
    <mergeCell ref="O25:O26"/>
    <mergeCell ref="L28:L29"/>
    <mergeCell ref="Y34:Y35"/>
    <mergeCell ref="Z34:Z35"/>
    <mergeCell ref="A34:A35"/>
    <mergeCell ref="C34:C35"/>
    <mergeCell ref="H34:H35"/>
    <mergeCell ref="I34:I35"/>
    <mergeCell ref="X28:X29"/>
    <mergeCell ref="P28:P29"/>
    <mergeCell ref="F28:F29"/>
    <mergeCell ref="G28:G29"/>
    <mergeCell ref="A28:A29"/>
    <mergeCell ref="C28:C29"/>
    <mergeCell ref="Z28:Z29"/>
    <mergeCell ref="T28:T29"/>
    <mergeCell ref="U28:U29"/>
    <mergeCell ref="V28:V29"/>
    <mergeCell ref="W28:W29"/>
    <mergeCell ref="T34:T35"/>
    <mergeCell ref="U34:U35"/>
    <mergeCell ref="V34:V35"/>
    <mergeCell ref="O34:O35"/>
    <mergeCell ref="M28:M29"/>
    <mergeCell ref="N28:N29"/>
    <mergeCell ref="O28:O29"/>
    <mergeCell ref="AA39:AA40"/>
    <mergeCell ref="X39:X40"/>
    <mergeCell ref="Y39:Y40"/>
    <mergeCell ref="A44:A45"/>
    <mergeCell ref="C44:C45"/>
    <mergeCell ref="D44:D45"/>
    <mergeCell ref="E44:E45"/>
    <mergeCell ref="F44:F45"/>
    <mergeCell ref="G44:G45"/>
    <mergeCell ref="H44:H45"/>
    <mergeCell ref="I44:I45"/>
    <mergeCell ref="A39:A40"/>
    <mergeCell ref="C39:C40"/>
    <mergeCell ref="H39:H40"/>
    <mergeCell ref="I39:I40"/>
    <mergeCell ref="J39:J40"/>
    <mergeCell ref="K39:K40"/>
    <mergeCell ref="Z39:Z40"/>
    <mergeCell ref="P39:P40"/>
    <mergeCell ref="Q39:Q40"/>
    <mergeCell ref="R39:R40"/>
    <mergeCell ref="S39:S40"/>
    <mergeCell ref="L39:L40"/>
    <mergeCell ref="M39:M40"/>
    <mergeCell ref="AA63:AA64"/>
    <mergeCell ref="AA44:AA45"/>
    <mergeCell ref="J55:J56"/>
    <mergeCell ref="K55:K56"/>
    <mergeCell ref="L55:L56"/>
    <mergeCell ref="M55:M56"/>
    <mergeCell ref="P55:P56"/>
    <mergeCell ref="Q55:Q56"/>
    <mergeCell ref="J44:J45"/>
    <mergeCell ref="K44:K45"/>
    <mergeCell ref="P44:P45"/>
    <mergeCell ref="Q44:Q45"/>
    <mergeCell ref="R44:R45"/>
    <mergeCell ref="S44:S45"/>
    <mergeCell ref="R55:R56"/>
    <mergeCell ref="S55:S56"/>
    <mergeCell ref="X44:X45"/>
    <mergeCell ref="Y44:Y45"/>
    <mergeCell ref="O63:O64"/>
    <mergeCell ref="N55:N56"/>
    <mergeCell ref="O55:O56"/>
    <mergeCell ref="T63:T64"/>
    <mergeCell ref="U63:U64"/>
    <mergeCell ref="V63:V64"/>
    <mergeCell ref="AA65:AA66"/>
    <mergeCell ref="P63:P64"/>
    <mergeCell ref="Q63:Q64"/>
    <mergeCell ref="R63:R64"/>
    <mergeCell ref="S63:S64"/>
    <mergeCell ref="X63:X64"/>
    <mergeCell ref="Z55:Z56"/>
    <mergeCell ref="AA55:AA56"/>
    <mergeCell ref="A63:A64"/>
    <mergeCell ref="C63:C64"/>
    <mergeCell ref="D63:D64"/>
    <mergeCell ref="E63:E64"/>
    <mergeCell ref="F63:F64"/>
    <mergeCell ref="G63:G64"/>
    <mergeCell ref="H63:H64"/>
    <mergeCell ref="I63:I64"/>
    <mergeCell ref="T55:T56"/>
    <mergeCell ref="U55:U56"/>
    <mergeCell ref="V55:V56"/>
    <mergeCell ref="W55:W56"/>
    <mergeCell ref="X55:X56"/>
    <mergeCell ref="Y55:Y56"/>
    <mergeCell ref="Y63:Y64"/>
    <mergeCell ref="Z63:Z64"/>
    <mergeCell ref="A76:C76"/>
    <mergeCell ref="A65:A66"/>
    <mergeCell ref="C65:C66"/>
    <mergeCell ref="D65:D66"/>
    <mergeCell ref="E65:E66"/>
    <mergeCell ref="V74:Z74"/>
    <mergeCell ref="I76:M76"/>
    <mergeCell ref="V76:Z76"/>
    <mergeCell ref="X65:X66"/>
    <mergeCell ref="Y65:Y66"/>
    <mergeCell ref="I65:I66"/>
    <mergeCell ref="J65:J66"/>
    <mergeCell ref="K65:K66"/>
    <mergeCell ref="P65:P66"/>
    <mergeCell ref="Q65:Q66"/>
    <mergeCell ref="R65:R66"/>
    <mergeCell ref="S65:S66"/>
    <mergeCell ref="Z65:Z66"/>
    <mergeCell ref="N65:N66"/>
    <mergeCell ref="O65:O66"/>
    <mergeCell ref="W65:W66"/>
    <mergeCell ref="L65:L66"/>
    <mergeCell ref="M65:M66"/>
    <mergeCell ref="B74:C74"/>
    <mergeCell ref="A55:A56"/>
    <mergeCell ref="C55:C56"/>
    <mergeCell ref="F65:F66"/>
    <mergeCell ref="G65:G66"/>
    <mergeCell ref="D55:D56"/>
    <mergeCell ref="E55:E56"/>
    <mergeCell ref="F55:F56"/>
    <mergeCell ref="G55:G56"/>
    <mergeCell ref="L63:L64"/>
    <mergeCell ref="H9:N9"/>
    <mergeCell ref="H8:N8"/>
    <mergeCell ref="Z44:Z45"/>
    <mergeCell ref="X34:X35"/>
    <mergeCell ref="J34:J35"/>
    <mergeCell ref="K34:K35"/>
    <mergeCell ref="R23:R24"/>
    <mergeCell ref="S23:S24"/>
    <mergeCell ref="D39:D40"/>
    <mergeCell ref="E39:E40"/>
    <mergeCell ref="F39:F40"/>
    <mergeCell ref="G39:G40"/>
    <mergeCell ref="D34:D35"/>
    <mergeCell ref="E34:E35"/>
    <mergeCell ref="F34:F35"/>
    <mergeCell ref="G34:G35"/>
    <mergeCell ref="D28:D29"/>
    <mergeCell ref="E28:E29"/>
    <mergeCell ref="Q28:Q29"/>
    <mergeCell ref="R28:R29"/>
    <mergeCell ref="S28:S29"/>
    <mergeCell ref="P25:P26"/>
    <mergeCell ref="Q25:Q26"/>
    <mergeCell ref="R25:R26"/>
  </mergeCells>
  <pageMargins left="0.70866141732283472" right="0.11811023622047245" top="0.74803149606299213" bottom="0.74803149606299213" header="0.31496062992125984" footer="0.31496062992125984"/>
  <pageSetup paperSize="9" scale="30" fitToWidth="0" fitToHeight="0" orientation="landscape" r:id="rId1"/>
  <rowBreaks count="1" manualBreakCount="1">
    <brk id="57" max="2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2:K49"/>
  <sheetViews>
    <sheetView view="pageBreakPreview" topLeftCell="A25" zoomScale="60" workbookViewId="0">
      <selection activeCell="E24" sqref="E24"/>
    </sheetView>
  </sheetViews>
  <sheetFormatPr defaultRowHeight="15"/>
  <cols>
    <col min="1" max="1" width="5.5703125" customWidth="1"/>
    <col min="2" max="2" width="13.42578125" customWidth="1"/>
    <col min="3" max="3" width="86" customWidth="1"/>
    <col min="4" max="4" width="39.7109375" customWidth="1"/>
    <col min="5" max="5" width="51.140625" customWidth="1"/>
    <col min="6" max="6" width="37.5703125" customWidth="1"/>
  </cols>
  <sheetData>
    <row r="2" spans="1:8" ht="20.25">
      <c r="A2" s="1"/>
      <c r="D2" s="153" t="s">
        <v>525</v>
      </c>
      <c r="E2" s="153"/>
    </row>
    <row r="3" spans="1:8" ht="20.25">
      <c r="A3" s="1"/>
      <c r="D3" s="153" t="s">
        <v>526</v>
      </c>
      <c r="E3" s="153"/>
    </row>
    <row r="4" spans="1:8" ht="20.25">
      <c r="A4" s="1"/>
      <c r="D4" s="153" t="s">
        <v>527</v>
      </c>
      <c r="E4" s="153"/>
    </row>
    <row r="5" spans="1:8" ht="27.75" customHeight="1">
      <c r="A5" s="13"/>
      <c r="B5" s="156"/>
      <c r="C5" s="309"/>
      <c r="D5" s="309"/>
      <c r="E5" s="309"/>
      <c r="F5" s="13"/>
      <c r="G5" s="13"/>
      <c r="H5" s="13"/>
    </row>
    <row r="6" spans="1:8" ht="24" customHeight="1">
      <c r="A6" s="79" t="s">
        <v>426</v>
      </c>
      <c r="B6" s="309" t="s">
        <v>550</v>
      </c>
      <c r="C6" s="309"/>
      <c r="D6" s="309"/>
      <c r="E6" s="309"/>
      <c r="F6" s="13"/>
      <c r="G6" s="13"/>
      <c r="H6" s="13"/>
    </row>
    <row r="7" spans="1:8" ht="24" customHeight="1">
      <c r="A7" s="79"/>
      <c r="B7" s="517" t="s">
        <v>520</v>
      </c>
      <c r="C7" s="517"/>
      <c r="D7" s="517"/>
      <c r="E7" s="517"/>
      <c r="F7" s="13"/>
      <c r="G7" s="13"/>
      <c r="H7" s="13"/>
    </row>
    <row r="8" spans="1:8" ht="23.25" customHeight="1">
      <c r="A8" s="79"/>
      <c r="B8" s="517" t="s">
        <v>521</v>
      </c>
      <c r="C8" s="517"/>
      <c r="D8" s="517"/>
      <c r="E8" s="517"/>
      <c r="F8" s="13"/>
      <c r="G8" s="13"/>
      <c r="H8" s="13"/>
    </row>
    <row r="9" spans="1:8" ht="23.25" customHeight="1">
      <c r="A9" s="79"/>
      <c r="B9" s="517" t="s">
        <v>522</v>
      </c>
      <c r="C9" s="517"/>
      <c r="D9" s="517"/>
      <c r="E9" s="517"/>
      <c r="F9" s="13"/>
      <c r="G9" s="13"/>
      <c r="H9" s="13"/>
    </row>
    <row r="10" spans="1:8" ht="20.25" customHeight="1">
      <c r="A10" s="81" t="s">
        <v>204</v>
      </c>
      <c r="B10" s="156"/>
      <c r="C10" s="309" t="s">
        <v>523</v>
      </c>
      <c r="D10" s="309"/>
      <c r="E10" s="309"/>
      <c r="F10" s="13"/>
      <c r="G10" s="13"/>
      <c r="H10" s="13"/>
    </row>
    <row r="11" spans="1:8" ht="24.75" customHeight="1">
      <c r="A11" s="81"/>
      <c r="B11" s="156"/>
      <c r="C11" s="516" t="s">
        <v>334</v>
      </c>
      <c r="D11" s="516"/>
      <c r="E11" s="516"/>
      <c r="F11" s="13"/>
      <c r="G11" s="13"/>
      <c r="H11" s="13"/>
    </row>
    <row r="12" spans="1:8" ht="28.5" customHeight="1" thickBot="1">
      <c r="A12" s="126"/>
      <c r="B12" s="156"/>
      <c r="C12" s="513" t="s">
        <v>524</v>
      </c>
      <c r="D12" s="513"/>
      <c r="E12" s="177"/>
      <c r="F12" s="130"/>
      <c r="G12" s="130"/>
      <c r="H12" s="13"/>
    </row>
    <row r="13" spans="1:8" ht="36" customHeight="1" thickBot="1">
      <c r="A13" s="105"/>
      <c r="B13" s="178" t="s">
        <v>406</v>
      </c>
      <c r="C13" s="433" t="s">
        <v>407</v>
      </c>
      <c r="D13" s="433" t="s">
        <v>70</v>
      </c>
      <c r="E13" s="370" t="s">
        <v>408</v>
      </c>
      <c r="F13" s="436"/>
      <c r="G13" s="129"/>
      <c r="H13" s="13"/>
    </row>
    <row r="14" spans="1:8" ht="84.75" customHeight="1" thickBot="1">
      <c r="A14" s="105"/>
      <c r="B14" s="179" t="s">
        <v>3</v>
      </c>
      <c r="C14" s="435"/>
      <c r="D14" s="435"/>
      <c r="E14" s="180" t="s">
        <v>409</v>
      </c>
      <c r="F14" s="180" t="s">
        <v>410</v>
      </c>
      <c r="G14" s="13"/>
      <c r="H14" s="13"/>
    </row>
    <row r="15" spans="1:8" ht="27" customHeight="1" thickBot="1">
      <c r="A15" s="105"/>
      <c r="B15" s="80">
        <v>1</v>
      </c>
      <c r="C15" s="50">
        <v>2</v>
      </c>
      <c r="D15" s="50">
        <v>3</v>
      </c>
      <c r="E15" s="50">
        <v>4</v>
      </c>
      <c r="F15" s="50">
        <v>5</v>
      </c>
      <c r="G15" s="13"/>
      <c r="H15" s="13"/>
    </row>
    <row r="16" spans="1:8" ht="43.5" customHeight="1" thickBot="1">
      <c r="A16" s="105"/>
      <c r="B16" s="80">
        <v>1</v>
      </c>
      <c r="C16" s="184" t="s">
        <v>411</v>
      </c>
      <c r="D16" s="182">
        <f>E16+F16</f>
        <v>222</v>
      </c>
      <c r="E16" s="181">
        <f>'Додаток 11'!G22</f>
        <v>222</v>
      </c>
      <c r="F16" s="182">
        <v>0</v>
      </c>
      <c r="G16" s="13"/>
      <c r="H16" s="13"/>
    </row>
    <row r="17" spans="1:8" ht="70.5" customHeight="1" thickBot="1">
      <c r="A17" s="105"/>
      <c r="B17" s="80">
        <v>2</v>
      </c>
      <c r="C17" s="184" t="s">
        <v>518</v>
      </c>
      <c r="D17" s="182">
        <f>E17+F17</f>
        <v>12811.9</v>
      </c>
      <c r="E17" s="181">
        <f>'Додаток 11'!K21*1000</f>
        <v>12811.9</v>
      </c>
      <c r="F17" s="182">
        <v>0</v>
      </c>
      <c r="G17" s="13"/>
      <c r="H17" s="13"/>
    </row>
    <row r="18" spans="1:8" ht="33" customHeight="1" thickBot="1">
      <c r="A18" s="105"/>
      <c r="B18" s="80">
        <v>2.1</v>
      </c>
      <c r="C18" s="184" t="s">
        <v>412</v>
      </c>
      <c r="D18" s="182">
        <v>0</v>
      </c>
      <c r="E18" s="182">
        <v>0</v>
      </c>
      <c r="F18" s="182">
        <v>0</v>
      </c>
      <c r="G18" s="13"/>
      <c r="H18" s="13"/>
    </row>
    <row r="19" spans="1:8" ht="24" customHeight="1" thickBot="1">
      <c r="A19" s="105"/>
      <c r="B19" s="80">
        <v>2.2000000000000002</v>
      </c>
      <c r="C19" s="184" t="s">
        <v>413</v>
      </c>
      <c r="D19" s="182">
        <v>0</v>
      </c>
      <c r="E19" s="182">
        <v>0</v>
      </c>
      <c r="F19" s="182">
        <v>0</v>
      </c>
      <c r="G19" s="13"/>
      <c r="H19" s="13"/>
    </row>
    <row r="20" spans="1:8" ht="31.5" customHeight="1" thickBot="1">
      <c r="A20" s="105"/>
      <c r="B20" s="80">
        <v>2.2999999999999998</v>
      </c>
      <c r="C20" s="184" t="s">
        <v>392</v>
      </c>
      <c r="D20" s="233">
        <f>E20+F20</f>
        <v>12811.9</v>
      </c>
      <c r="E20" s="181">
        <f>E17</f>
        <v>12811.9</v>
      </c>
      <c r="F20" s="182">
        <v>0</v>
      </c>
      <c r="G20" s="13"/>
      <c r="H20" s="13"/>
    </row>
    <row r="21" spans="1:8" ht="69" customHeight="1" thickBot="1">
      <c r="A21" s="105"/>
      <c r="B21" s="80">
        <v>3</v>
      </c>
      <c r="C21" s="184" t="s">
        <v>414</v>
      </c>
      <c r="D21" s="181">
        <f>D24</f>
        <v>663.48199999999997</v>
      </c>
      <c r="E21" s="181">
        <f>E24</f>
        <v>663.04819999999995</v>
      </c>
      <c r="F21" s="182">
        <f>F24</f>
        <v>0</v>
      </c>
      <c r="G21" s="13"/>
      <c r="H21" s="13"/>
    </row>
    <row r="22" spans="1:8" ht="23.25" customHeight="1" thickBot="1">
      <c r="A22" s="105"/>
      <c r="B22" s="80">
        <v>3.1</v>
      </c>
      <c r="C22" s="184" t="s">
        <v>412</v>
      </c>
      <c r="D22" s="182">
        <v>0</v>
      </c>
      <c r="E22" s="182">
        <v>0</v>
      </c>
      <c r="F22" s="182">
        <v>0</v>
      </c>
      <c r="G22" s="13"/>
      <c r="H22" s="13"/>
    </row>
    <row r="23" spans="1:8" ht="26.25" customHeight="1" thickBot="1">
      <c r="A23" s="105"/>
      <c r="B23" s="80">
        <v>3.2</v>
      </c>
      <c r="C23" s="184" t="s">
        <v>413</v>
      </c>
      <c r="D23" s="182">
        <v>0</v>
      </c>
      <c r="E23" s="182">
        <v>0</v>
      </c>
      <c r="F23" s="182">
        <v>0</v>
      </c>
      <c r="G23" s="13"/>
      <c r="H23" s="13"/>
    </row>
    <row r="24" spans="1:8" ht="28.5" customHeight="1" thickBot="1">
      <c r="A24" s="105"/>
      <c r="B24" s="80">
        <v>3.3</v>
      </c>
      <c r="C24" s="184" t="s">
        <v>392</v>
      </c>
      <c r="D24" s="243">
        <v>663.48199999999997</v>
      </c>
      <c r="E24" s="243">
        <v>663.04819999999995</v>
      </c>
      <c r="F24" s="244">
        <v>0</v>
      </c>
      <c r="G24" s="13"/>
      <c r="H24" s="13"/>
    </row>
    <row r="25" spans="1:8" ht="86.25" customHeight="1" thickBot="1">
      <c r="A25" s="105"/>
      <c r="B25" s="80">
        <v>4</v>
      </c>
      <c r="C25" s="184" t="s">
        <v>519</v>
      </c>
      <c r="D25" s="181">
        <v>5.1790000000000003E-2</v>
      </c>
      <c r="E25" s="181">
        <v>5.1790000000000003E-2</v>
      </c>
      <c r="F25" s="182">
        <v>0</v>
      </c>
      <c r="G25" s="13"/>
      <c r="H25" s="13"/>
    </row>
    <row r="26" spans="1:8" ht="30.75" customHeight="1" thickBot="1">
      <c r="A26" s="105"/>
      <c r="B26" s="80">
        <v>4.0999999999999996</v>
      </c>
      <c r="C26" s="184" t="s">
        <v>412</v>
      </c>
      <c r="D26" s="182">
        <v>0</v>
      </c>
      <c r="E26" s="182">
        <v>0</v>
      </c>
      <c r="F26" s="182">
        <v>0</v>
      </c>
      <c r="G26" s="13"/>
      <c r="H26" s="13"/>
    </row>
    <row r="27" spans="1:8" ht="26.25" customHeight="1" thickBot="1">
      <c r="A27" s="105"/>
      <c r="B27" s="80">
        <v>4.2</v>
      </c>
      <c r="C27" s="184" t="s">
        <v>413</v>
      </c>
      <c r="D27" s="182">
        <v>0</v>
      </c>
      <c r="E27" s="182">
        <v>0</v>
      </c>
      <c r="F27" s="182">
        <v>0</v>
      </c>
      <c r="G27" s="13"/>
      <c r="H27" s="13"/>
    </row>
    <row r="28" spans="1:8" ht="31.5" customHeight="1" thickBot="1">
      <c r="A28" s="105"/>
      <c r="B28" s="80">
        <v>4.3</v>
      </c>
      <c r="C28" s="184" t="s">
        <v>392</v>
      </c>
      <c r="D28" s="243">
        <v>5.1790000000000003E-2</v>
      </c>
      <c r="E28" s="243">
        <v>5.1790000000000003E-2</v>
      </c>
      <c r="F28" s="244">
        <v>0</v>
      </c>
      <c r="G28" s="13"/>
      <c r="H28" s="13"/>
    </row>
    <row r="29" spans="1:8" ht="55.5" customHeight="1" thickBot="1">
      <c r="A29" s="105"/>
      <c r="B29" s="80">
        <v>5</v>
      </c>
      <c r="C29" s="184" t="s">
        <v>415</v>
      </c>
      <c r="D29" s="182">
        <v>0</v>
      </c>
      <c r="E29" s="182">
        <v>0</v>
      </c>
      <c r="F29" s="182">
        <v>0</v>
      </c>
      <c r="G29" s="13"/>
      <c r="H29" s="13"/>
    </row>
    <row r="30" spans="1:8" ht="24.75" customHeight="1" thickBot="1">
      <c r="A30" s="105"/>
      <c r="B30" s="80">
        <v>6</v>
      </c>
      <c r="C30" s="184" t="s">
        <v>416</v>
      </c>
      <c r="D30" s="182">
        <v>0</v>
      </c>
      <c r="E30" s="182">
        <v>0</v>
      </c>
      <c r="F30" s="182">
        <v>0</v>
      </c>
      <c r="G30" s="13"/>
      <c r="H30" s="13"/>
    </row>
    <row r="31" spans="1:8" ht="45.75" customHeight="1" thickBot="1">
      <c r="A31" s="105"/>
      <c r="B31" s="80">
        <v>7</v>
      </c>
      <c r="C31" s="184" t="s">
        <v>417</v>
      </c>
      <c r="D31" s="243">
        <v>0.34660000000000002</v>
      </c>
      <c r="E31" s="243">
        <v>0.34660000000000002</v>
      </c>
      <c r="F31" s="244">
        <v>0</v>
      </c>
      <c r="G31" s="13"/>
      <c r="H31" s="13"/>
    </row>
    <row r="32" spans="1:8" ht="56.25" customHeight="1" thickBot="1">
      <c r="A32" s="105"/>
      <c r="B32" s="80">
        <v>8</v>
      </c>
      <c r="C32" s="184" t="s">
        <v>418</v>
      </c>
      <c r="D32" s="523" t="s">
        <v>46</v>
      </c>
      <c r="E32" s="524"/>
      <c r="F32" s="525"/>
      <c r="G32" s="13"/>
      <c r="H32" s="13"/>
    </row>
    <row r="33" spans="1:11" ht="30" customHeight="1" thickBot="1">
      <c r="A33" s="105"/>
      <c r="B33" s="80">
        <v>8.1</v>
      </c>
      <c r="C33" s="184" t="s">
        <v>419</v>
      </c>
      <c r="D33" s="526">
        <v>0</v>
      </c>
      <c r="E33" s="527"/>
      <c r="F33" s="528"/>
      <c r="G33" s="13"/>
      <c r="H33" s="13"/>
    </row>
    <row r="34" spans="1:11" ht="45.75" customHeight="1" thickBot="1">
      <c r="A34" s="105"/>
      <c r="B34" s="80">
        <v>8.1999999999999993</v>
      </c>
      <c r="C34" s="184" t="s">
        <v>420</v>
      </c>
      <c r="D34" s="526">
        <v>0</v>
      </c>
      <c r="E34" s="527"/>
      <c r="F34" s="528"/>
      <c r="G34" s="13"/>
      <c r="H34" s="13"/>
    </row>
    <row r="35" spans="1:11" ht="43.5" customHeight="1" thickBot="1">
      <c r="A35" s="105"/>
      <c r="B35" s="80">
        <v>8.3000000000000007</v>
      </c>
      <c r="C35" s="184" t="s">
        <v>421</v>
      </c>
      <c r="D35" s="526">
        <v>0</v>
      </c>
      <c r="E35" s="527"/>
      <c r="F35" s="528"/>
      <c r="G35" s="13"/>
      <c r="H35" s="13"/>
    </row>
    <row r="36" spans="1:11" ht="38.25" customHeight="1" thickBot="1">
      <c r="A36" s="105"/>
      <c r="B36" s="80">
        <v>9</v>
      </c>
      <c r="C36" s="184" t="s">
        <v>422</v>
      </c>
      <c r="D36" s="523" t="s">
        <v>46</v>
      </c>
      <c r="E36" s="524"/>
      <c r="F36" s="525"/>
      <c r="G36" s="13"/>
      <c r="H36" s="13"/>
    </row>
    <row r="37" spans="1:11" ht="27" customHeight="1" thickBot="1">
      <c r="A37" s="105"/>
      <c r="B37" s="80">
        <v>9.1</v>
      </c>
      <c r="C37" s="184" t="s">
        <v>419</v>
      </c>
      <c r="D37" s="529">
        <v>156</v>
      </c>
      <c r="E37" s="530"/>
      <c r="F37" s="531"/>
      <c r="G37" s="13"/>
      <c r="H37" s="13"/>
    </row>
    <row r="38" spans="1:11" ht="39.75" customHeight="1" thickBot="1">
      <c r="A38" s="105"/>
      <c r="B38" s="80">
        <v>9.1999999999999993</v>
      </c>
      <c r="C38" s="184" t="s">
        <v>420</v>
      </c>
      <c r="D38" s="529">
        <v>-22</v>
      </c>
      <c r="E38" s="530"/>
      <c r="F38" s="531"/>
      <c r="G38" s="13"/>
      <c r="H38" s="13"/>
    </row>
    <row r="39" spans="1:11" ht="42" customHeight="1" thickBot="1">
      <c r="A39" s="105"/>
      <c r="B39" s="80">
        <v>9.3000000000000007</v>
      </c>
      <c r="C39" s="184" t="s">
        <v>421</v>
      </c>
      <c r="D39" s="529">
        <v>-0.1</v>
      </c>
      <c r="E39" s="530"/>
      <c r="F39" s="531"/>
      <c r="G39" s="13"/>
      <c r="H39" s="13"/>
    </row>
    <row r="40" spans="1:11" ht="42.75" customHeight="1" thickBot="1">
      <c r="A40" s="105"/>
      <c r="B40" s="80">
        <v>10</v>
      </c>
      <c r="C40" s="184" t="s">
        <v>423</v>
      </c>
      <c r="D40" s="523" t="s">
        <v>46</v>
      </c>
      <c r="E40" s="524"/>
      <c r="F40" s="525"/>
      <c r="G40" s="13"/>
      <c r="H40" s="13"/>
    </row>
    <row r="41" spans="1:11" ht="24.75" customHeight="1" thickBot="1">
      <c r="A41" s="105"/>
      <c r="B41" s="80">
        <v>10.1</v>
      </c>
      <c r="C41" s="184" t="s">
        <v>419</v>
      </c>
      <c r="D41" s="518">
        <v>0</v>
      </c>
      <c r="E41" s="519"/>
      <c r="F41" s="520"/>
      <c r="G41" s="13"/>
      <c r="H41" s="13"/>
    </row>
    <row r="42" spans="1:11" ht="42" customHeight="1" thickBot="1">
      <c r="A42" s="105"/>
      <c r="B42" s="80">
        <v>10.199999999999999</v>
      </c>
      <c r="C42" s="184" t="s">
        <v>420</v>
      </c>
      <c r="D42" s="518">
        <v>0</v>
      </c>
      <c r="E42" s="519"/>
      <c r="F42" s="520"/>
      <c r="G42" s="13"/>
      <c r="H42" s="13"/>
    </row>
    <row r="43" spans="1:11" ht="42" customHeight="1" thickBot="1">
      <c r="A43" s="105"/>
      <c r="B43" s="80">
        <v>10.3</v>
      </c>
      <c r="C43" s="184" t="s">
        <v>421</v>
      </c>
      <c r="D43" s="518">
        <v>0</v>
      </c>
      <c r="E43" s="519"/>
      <c r="F43" s="520"/>
      <c r="G43" s="13"/>
      <c r="H43" s="13"/>
    </row>
    <row r="44" spans="1:11" ht="24" customHeight="1">
      <c r="A44" s="521" t="s">
        <v>427</v>
      </c>
      <c r="B44" s="521"/>
      <c r="C44" s="522"/>
      <c r="D44" s="522"/>
      <c r="E44" s="522"/>
      <c r="F44" s="522"/>
      <c r="G44" s="13"/>
      <c r="H44" s="13"/>
    </row>
    <row r="45" spans="1:11" ht="38.25" customHeight="1">
      <c r="A45" s="521" t="s">
        <v>424</v>
      </c>
      <c r="B45" s="521"/>
      <c r="C45" s="521" t="s">
        <v>425</v>
      </c>
      <c r="D45" s="521"/>
      <c r="E45" s="521"/>
      <c r="F45" s="521"/>
      <c r="G45" s="13"/>
      <c r="H45" s="13"/>
    </row>
    <row r="46" spans="1:11" ht="24" customHeight="1">
      <c r="A46" s="106"/>
      <c r="B46" s="469" t="s">
        <v>484</v>
      </c>
      <c r="C46" s="469"/>
      <c r="D46" s="28"/>
      <c r="E46" s="28"/>
      <c r="F46" s="28"/>
      <c r="G46" s="28"/>
      <c r="H46" s="28"/>
      <c r="I46" s="91"/>
      <c r="J46" s="91"/>
      <c r="K46" s="91"/>
    </row>
    <row r="47" spans="1:11" ht="18.75" customHeight="1">
      <c r="A47" s="7"/>
      <c r="B47" s="427" t="s">
        <v>485</v>
      </c>
      <c r="C47" s="427"/>
      <c r="D47" s="28"/>
      <c r="E47" s="28"/>
      <c r="F47" s="515" t="s">
        <v>486</v>
      </c>
      <c r="G47" s="515"/>
      <c r="H47" s="515"/>
    </row>
    <row r="48" spans="1:11" ht="15.75">
      <c r="A48" s="1"/>
      <c r="B48" s="495" t="s">
        <v>64</v>
      </c>
      <c r="C48" s="495"/>
      <c r="D48" s="496" t="s">
        <v>65</v>
      </c>
      <c r="E48" s="496"/>
      <c r="F48" s="496" t="s">
        <v>66</v>
      </c>
      <c r="G48" s="496"/>
      <c r="H48" s="496"/>
    </row>
    <row r="49" spans="1:1" ht="15.75">
      <c r="A49" s="2"/>
    </row>
  </sheetData>
  <mergeCells count="33">
    <mergeCell ref="C12:D12"/>
    <mergeCell ref="D40:F40"/>
    <mergeCell ref="C13:C14"/>
    <mergeCell ref="D13:D14"/>
    <mergeCell ref="E13:F13"/>
    <mergeCell ref="D32:F32"/>
    <mergeCell ref="D33:F33"/>
    <mergeCell ref="D34:F34"/>
    <mergeCell ref="D35:F35"/>
    <mergeCell ref="D36:F36"/>
    <mergeCell ref="D37:F37"/>
    <mergeCell ref="D38:F38"/>
    <mergeCell ref="D39:F39"/>
    <mergeCell ref="D41:F41"/>
    <mergeCell ref="D42:F42"/>
    <mergeCell ref="D43:F43"/>
    <mergeCell ref="A44:B44"/>
    <mergeCell ref="A45:B45"/>
    <mergeCell ref="C44:F44"/>
    <mergeCell ref="C45:F45"/>
    <mergeCell ref="C5:E5"/>
    <mergeCell ref="C10:E10"/>
    <mergeCell ref="C11:E11"/>
    <mergeCell ref="B6:E6"/>
    <mergeCell ref="B7:E7"/>
    <mergeCell ref="B8:E8"/>
    <mergeCell ref="B9:E9"/>
    <mergeCell ref="F47:H47"/>
    <mergeCell ref="B48:C48"/>
    <mergeCell ref="F48:H48"/>
    <mergeCell ref="B46:C46"/>
    <mergeCell ref="B47:C47"/>
    <mergeCell ref="D48:E48"/>
  </mergeCells>
  <pageMargins left="0.51181102362204722" right="0.11811023622047245" top="0.74803149606299213" bottom="0.74803149606299213" header="0.31496062992125984" footer="0.31496062992125984"/>
  <pageSetup paperSize="9" scale="4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5"/>
  <sheetViews>
    <sheetView view="pageBreakPreview" topLeftCell="A13" zoomScale="60" workbookViewId="0">
      <selection activeCell="E17" sqref="E17:E18"/>
    </sheetView>
  </sheetViews>
  <sheetFormatPr defaultRowHeight="15"/>
  <cols>
    <col min="1" max="1" width="10.85546875" customWidth="1"/>
    <col min="2" max="2" width="78.28515625" customWidth="1"/>
    <col min="3" max="3" width="23" customWidth="1"/>
    <col min="4" max="4" width="26.85546875" customWidth="1"/>
    <col min="5" max="5" width="30.28515625" customWidth="1"/>
  </cols>
  <sheetData>
    <row r="1" spans="1:6" ht="15.75">
      <c r="A1" s="1"/>
      <c r="C1" s="29" t="s">
        <v>428</v>
      </c>
      <c r="D1" s="29"/>
      <c r="E1" s="29"/>
    </row>
    <row r="2" spans="1:6" ht="15.75">
      <c r="A2" s="1"/>
      <c r="C2" s="29" t="s">
        <v>134</v>
      </c>
      <c r="D2" s="29"/>
      <c r="E2" s="29"/>
    </row>
    <row r="3" spans="1:6" ht="15.75">
      <c r="A3" s="1"/>
      <c r="C3" s="29" t="s">
        <v>174</v>
      </c>
      <c r="D3" s="29"/>
      <c r="E3" s="29"/>
    </row>
    <row r="4" spans="1:6" ht="15.75">
      <c r="A4" s="532" t="s">
        <v>444</v>
      </c>
      <c r="B4" s="532"/>
    </row>
    <row r="5" spans="1:6" ht="15.75">
      <c r="A5" s="532" t="s">
        <v>445</v>
      </c>
      <c r="B5" s="532"/>
      <c r="C5" s="532"/>
      <c r="D5" s="532"/>
      <c r="E5" s="532"/>
    </row>
    <row r="6" spans="1:6" ht="15.75">
      <c r="A6" s="532" t="s">
        <v>446</v>
      </c>
      <c r="B6" s="532"/>
      <c r="C6" s="532"/>
      <c r="D6" s="532"/>
      <c r="E6" s="532"/>
    </row>
    <row r="7" spans="1:6">
      <c r="A7" s="534" t="s">
        <v>429</v>
      </c>
      <c r="B7" s="534"/>
      <c r="C7" s="534"/>
      <c r="D7" s="534"/>
      <c r="E7" s="534"/>
    </row>
    <row r="8" spans="1:6">
      <c r="A8" s="533" t="s">
        <v>334</v>
      </c>
      <c r="B8" s="533"/>
      <c r="C8" s="533"/>
      <c r="D8" s="533"/>
      <c r="E8" s="533"/>
    </row>
    <row r="9" spans="1:6" ht="19.5" thickBot="1">
      <c r="A9" s="131"/>
      <c r="B9" s="500" t="s">
        <v>508</v>
      </c>
      <c r="C9" s="500"/>
      <c r="D9" s="540"/>
      <c r="E9" s="540"/>
      <c r="F9" s="540"/>
    </row>
    <row r="10" spans="1:6" ht="16.5" thickBot="1">
      <c r="A10" s="132" t="s">
        <v>406</v>
      </c>
      <c r="B10" s="541" t="s">
        <v>407</v>
      </c>
      <c r="C10" s="541" t="s">
        <v>70</v>
      </c>
      <c r="D10" s="543" t="s">
        <v>408</v>
      </c>
      <c r="E10" s="544"/>
      <c r="F10" s="24"/>
    </row>
    <row r="11" spans="1:6" ht="56.25" customHeight="1" thickBot="1">
      <c r="A11" s="133" t="s">
        <v>3</v>
      </c>
      <c r="B11" s="542"/>
      <c r="C11" s="542"/>
      <c r="D11" s="16" t="s">
        <v>430</v>
      </c>
      <c r="E11" s="16" t="s">
        <v>431</v>
      </c>
    </row>
    <row r="12" spans="1:6" ht="16.5" thickBot="1">
      <c r="A12" s="47">
        <v>1</v>
      </c>
      <c r="B12" s="16">
        <v>2</v>
      </c>
      <c r="C12" s="16">
        <v>3</v>
      </c>
      <c r="D12" s="16">
        <v>4</v>
      </c>
      <c r="E12" s="16">
        <v>5</v>
      </c>
    </row>
    <row r="13" spans="1:6" ht="39" customHeight="1" thickBot="1">
      <c r="A13" s="47">
        <v>1</v>
      </c>
      <c r="B13" s="35" t="s">
        <v>432</v>
      </c>
      <c r="C13" s="48"/>
      <c r="D13" s="48"/>
      <c r="E13" s="48"/>
    </row>
    <row r="14" spans="1:6" ht="45" customHeight="1" thickBot="1">
      <c r="A14" s="47">
        <v>2</v>
      </c>
      <c r="B14" s="35" t="s">
        <v>433</v>
      </c>
      <c r="C14" s="12"/>
      <c r="D14" s="48"/>
      <c r="E14" s="48"/>
    </row>
    <row r="15" spans="1:6" ht="45.75" customHeight="1" thickBot="1">
      <c r="A15" s="47">
        <v>3</v>
      </c>
      <c r="B15" s="35" t="s">
        <v>448</v>
      </c>
      <c r="C15" s="48"/>
      <c r="D15" s="48"/>
      <c r="E15" s="48"/>
    </row>
    <row r="16" spans="1:6" ht="48" customHeight="1" thickBot="1">
      <c r="A16" s="47">
        <v>3.1</v>
      </c>
      <c r="B16" s="35" t="s">
        <v>449</v>
      </c>
      <c r="C16" s="16" t="s">
        <v>46</v>
      </c>
      <c r="D16" s="16" t="s">
        <v>46</v>
      </c>
      <c r="E16" s="48"/>
    </row>
    <row r="17" spans="1:5" ht="46.5" customHeight="1" thickBot="1">
      <c r="A17" s="47">
        <v>3.2</v>
      </c>
      <c r="B17" s="35" t="s">
        <v>450</v>
      </c>
      <c r="C17" s="16" t="s">
        <v>46</v>
      </c>
      <c r="D17" s="16" t="s">
        <v>46</v>
      </c>
      <c r="E17" s="48"/>
    </row>
    <row r="18" spans="1:5" ht="43.5" customHeight="1" thickBot="1">
      <c r="A18" s="47">
        <v>4</v>
      </c>
      <c r="B18" s="35" t="s">
        <v>451</v>
      </c>
      <c r="C18" s="48"/>
      <c r="D18" s="48"/>
      <c r="E18" s="48"/>
    </row>
    <row r="19" spans="1:5" ht="28.5" customHeight="1" thickBot="1">
      <c r="A19" s="47">
        <v>5</v>
      </c>
      <c r="B19" s="35" t="s">
        <v>452</v>
      </c>
      <c r="C19" s="48"/>
      <c r="D19" s="48"/>
      <c r="E19" s="48"/>
    </row>
    <row r="20" spans="1:5" ht="43.5" customHeight="1" thickBot="1">
      <c r="A20" s="47">
        <v>6</v>
      </c>
      <c r="B20" s="35" t="s">
        <v>434</v>
      </c>
      <c r="C20" s="48"/>
      <c r="D20" s="48"/>
      <c r="E20" s="48"/>
    </row>
    <row r="21" spans="1:5" ht="42.75" customHeight="1" thickBot="1">
      <c r="A21" s="47">
        <v>7</v>
      </c>
      <c r="B21" s="35" t="s">
        <v>453</v>
      </c>
      <c r="C21" s="48"/>
      <c r="D21" s="48"/>
      <c r="E21" s="48"/>
    </row>
    <row r="22" spans="1:5" ht="42" customHeight="1" thickBot="1">
      <c r="A22" s="47">
        <v>8</v>
      </c>
      <c r="B22" s="35" t="s">
        <v>435</v>
      </c>
      <c r="C22" s="536"/>
      <c r="D22" s="537"/>
      <c r="E22" s="538"/>
    </row>
    <row r="23" spans="1:5" ht="38.25" thickBot="1">
      <c r="A23" s="47">
        <v>9</v>
      </c>
      <c r="B23" s="35" t="s">
        <v>436</v>
      </c>
      <c r="C23" s="536"/>
      <c r="D23" s="537"/>
      <c r="E23" s="538"/>
    </row>
    <row r="24" spans="1:5" ht="42" customHeight="1" thickBot="1">
      <c r="A24" s="47">
        <v>10</v>
      </c>
      <c r="B24" s="35" t="s">
        <v>437</v>
      </c>
      <c r="C24" s="536"/>
      <c r="D24" s="537"/>
      <c r="E24" s="538"/>
    </row>
    <row r="25" spans="1:5" ht="37.5" customHeight="1" thickBot="1">
      <c r="A25" s="47">
        <v>11</v>
      </c>
      <c r="B25" s="35" t="s">
        <v>438</v>
      </c>
      <c r="C25" s="536"/>
      <c r="D25" s="537"/>
      <c r="E25" s="538"/>
    </row>
    <row r="26" spans="1:5" ht="45" customHeight="1" thickBot="1">
      <c r="A26" s="47">
        <v>12</v>
      </c>
      <c r="B26" s="35" t="s">
        <v>439</v>
      </c>
      <c r="C26" s="536"/>
      <c r="D26" s="537"/>
      <c r="E26" s="538"/>
    </row>
    <row r="27" spans="1:5" ht="43.5" customHeight="1" thickBot="1">
      <c r="A27" s="47">
        <v>13</v>
      </c>
      <c r="B27" s="35" t="s">
        <v>440</v>
      </c>
      <c r="C27" s="536"/>
      <c r="D27" s="537"/>
      <c r="E27" s="538"/>
    </row>
    <row r="28" spans="1:5" ht="45" customHeight="1" thickBot="1">
      <c r="A28" s="47">
        <v>14</v>
      </c>
      <c r="B28" s="35" t="s">
        <v>441</v>
      </c>
      <c r="C28" s="536"/>
      <c r="D28" s="537"/>
      <c r="E28" s="538"/>
    </row>
    <row r="29" spans="1:5">
      <c r="A29" s="13" t="s">
        <v>85</v>
      </c>
    </row>
    <row r="30" spans="1:5">
      <c r="A30" s="13" t="s">
        <v>442</v>
      </c>
    </row>
    <row r="31" spans="1:5">
      <c r="A31" s="49"/>
      <c r="B31" s="539"/>
      <c r="C31" s="539"/>
    </row>
    <row r="32" spans="1:5" ht="32.25" customHeight="1">
      <c r="A32" s="60" t="s">
        <v>365</v>
      </c>
      <c r="B32" s="535" t="s">
        <v>443</v>
      </c>
      <c r="C32" s="535"/>
      <c r="D32" s="535"/>
      <c r="E32" s="535"/>
    </row>
    <row r="33" spans="1:5" ht="18.75" customHeight="1">
      <c r="A33" s="98"/>
      <c r="B33" s="99" t="s">
        <v>487</v>
      </c>
      <c r="C33" s="100"/>
      <c r="D33" s="100"/>
      <c r="E33" s="100"/>
    </row>
    <row r="34" spans="1:5" ht="18" customHeight="1">
      <c r="A34" s="58"/>
      <c r="B34" s="94" t="s">
        <v>485</v>
      </c>
      <c r="C34" s="101"/>
      <c r="D34" s="14"/>
      <c r="E34" s="95" t="s">
        <v>491</v>
      </c>
    </row>
    <row r="35" spans="1:5">
      <c r="B35" s="59" t="s">
        <v>489</v>
      </c>
      <c r="C35" s="104" t="s">
        <v>488</v>
      </c>
      <c r="E35" s="59" t="s">
        <v>447</v>
      </c>
    </row>
  </sheetData>
  <mergeCells count="18">
    <mergeCell ref="B9:F9"/>
    <mergeCell ref="C24:E24"/>
    <mergeCell ref="B10:B11"/>
    <mergeCell ref="C10:C11"/>
    <mergeCell ref="D10:E10"/>
    <mergeCell ref="C22:E22"/>
    <mergeCell ref="C23:E23"/>
    <mergeCell ref="B32:E32"/>
    <mergeCell ref="C25:E25"/>
    <mergeCell ref="C26:E26"/>
    <mergeCell ref="C27:E27"/>
    <mergeCell ref="C28:E28"/>
    <mergeCell ref="B31:C31"/>
    <mergeCell ref="A4:B4"/>
    <mergeCell ref="A5:E5"/>
    <mergeCell ref="A6:E6"/>
    <mergeCell ref="A8:E8"/>
    <mergeCell ref="A7:E7"/>
  </mergeCells>
  <pageMargins left="0.70866141732283472" right="0.31496062992125984" top="0.74803149606299213" bottom="0.74803149606299213" header="0.31496062992125984" footer="0.31496062992125984"/>
  <pageSetup paperSize="9" scale="5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3:J46"/>
  <sheetViews>
    <sheetView view="pageBreakPreview" topLeftCell="A19" zoomScale="60" workbookViewId="0">
      <selection activeCell="C6" sqref="C6"/>
    </sheetView>
  </sheetViews>
  <sheetFormatPr defaultRowHeight="15"/>
  <cols>
    <col min="1" max="1" width="17.7109375" customWidth="1"/>
    <col min="2" max="2" width="41.5703125" customWidth="1"/>
    <col min="3" max="3" width="49.42578125" customWidth="1"/>
    <col min="4" max="4" width="70.140625" customWidth="1"/>
    <col min="5" max="5" width="31.85546875" customWidth="1"/>
    <col min="6" max="6" width="31.42578125" customWidth="1"/>
    <col min="7" max="7" width="29" customWidth="1"/>
  </cols>
  <sheetData>
    <row r="3" spans="1:10" ht="21.75" customHeight="1">
      <c r="E3" s="17" t="s">
        <v>454</v>
      </c>
      <c r="F3" s="109"/>
      <c r="G3" s="56"/>
    </row>
    <row r="4" spans="1:10" ht="24.75" customHeight="1">
      <c r="A4" s="1"/>
      <c r="B4" s="1"/>
      <c r="E4" s="109" t="s">
        <v>134</v>
      </c>
      <c r="F4" s="109"/>
      <c r="G4" s="56"/>
    </row>
    <row r="5" spans="1:10" ht="23.25" customHeight="1">
      <c r="E5" s="17" t="s">
        <v>205</v>
      </c>
      <c r="F5" s="109"/>
      <c r="G5" s="56"/>
    </row>
    <row r="6" spans="1:10" ht="27" customHeight="1">
      <c r="A6" s="1"/>
      <c r="B6" s="1"/>
    </row>
    <row r="7" spans="1:10" ht="21.75" customHeight="1">
      <c r="A7" s="61"/>
      <c r="B7" s="61"/>
    </row>
    <row r="8" spans="1:10" ht="28.5" customHeight="1">
      <c r="A8" s="110"/>
      <c r="B8" s="110"/>
      <c r="C8" s="91"/>
      <c r="D8" s="111" t="s">
        <v>207</v>
      </c>
      <c r="E8" s="91"/>
      <c r="F8" s="91"/>
      <c r="G8" s="91"/>
    </row>
    <row r="9" spans="1:10" ht="31.5" customHeight="1">
      <c r="A9" s="545" t="s">
        <v>473</v>
      </c>
      <c r="B9" s="545"/>
      <c r="C9" s="545"/>
      <c r="D9" s="545"/>
      <c r="E9" s="545"/>
      <c r="F9" s="545"/>
      <c r="G9" s="545"/>
    </row>
    <row r="10" spans="1:10" ht="26.25" customHeight="1">
      <c r="A10" s="545" t="s">
        <v>474</v>
      </c>
      <c r="B10" s="545"/>
      <c r="C10" s="545"/>
      <c r="D10" s="545"/>
      <c r="E10" s="545"/>
      <c r="F10" s="545"/>
      <c r="G10" s="545"/>
    </row>
    <row r="11" spans="1:10" ht="26.25" customHeight="1">
      <c r="A11" s="127"/>
      <c r="B11" s="127"/>
      <c r="C11" s="127"/>
      <c r="D11" s="134" t="s">
        <v>475</v>
      </c>
      <c r="E11" s="134"/>
      <c r="F11" s="134"/>
      <c r="G11" s="134"/>
      <c r="H11" s="134"/>
      <c r="I11" s="134"/>
      <c r="J11" s="134"/>
    </row>
    <row r="12" spans="1:10" ht="24" customHeight="1" thickBot="1">
      <c r="D12" s="130" t="s">
        <v>508</v>
      </c>
      <c r="E12" s="130"/>
      <c r="F12" s="130"/>
      <c r="G12" s="130"/>
      <c r="H12" s="130"/>
    </row>
    <row r="13" spans="1:10" ht="33.75" customHeight="1" thickBot="1">
      <c r="A13" s="559" t="s">
        <v>69</v>
      </c>
      <c r="B13" s="547" t="s">
        <v>455</v>
      </c>
      <c r="C13" s="549"/>
      <c r="D13" s="66" t="s">
        <v>456</v>
      </c>
      <c r="E13" s="553" t="s">
        <v>457</v>
      </c>
      <c r="F13" s="554"/>
      <c r="G13" s="555"/>
    </row>
    <row r="14" spans="1:10" ht="61.5" customHeight="1" thickBot="1">
      <c r="A14" s="560"/>
      <c r="B14" s="564"/>
      <c r="C14" s="565"/>
      <c r="D14" s="26" t="s">
        <v>268</v>
      </c>
      <c r="E14" s="26" t="s">
        <v>13</v>
      </c>
      <c r="F14" s="26" t="s">
        <v>458</v>
      </c>
      <c r="G14" s="26" t="s">
        <v>459</v>
      </c>
    </row>
    <row r="15" spans="1:10" ht="19.5" thickBot="1">
      <c r="A15" s="44">
        <v>1</v>
      </c>
      <c r="B15" s="553">
        <v>2</v>
      </c>
      <c r="C15" s="555"/>
      <c r="D15" s="26">
        <v>3</v>
      </c>
      <c r="E15" s="26">
        <v>4</v>
      </c>
      <c r="F15" s="26">
        <v>5</v>
      </c>
      <c r="G15" s="26">
        <v>6</v>
      </c>
    </row>
    <row r="16" spans="1:10" ht="36.75" customHeight="1" thickBot="1">
      <c r="A16" s="44"/>
      <c r="B16" s="553"/>
      <c r="C16" s="555"/>
      <c r="D16" s="26"/>
      <c r="E16" s="26"/>
      <c r="F16" s="26"/>
      <c r="G16" s="26"/>
    </row>
    <row r="17" spans="1:7" ht="32.25" customHeight="1" thickBot="1">
      <c r="A17" s="44"/>
      <c r="B17" s="553"/>
      <c r="C17" s="555"/>
      <c r="D17" s="26"/>
      <c r="E17" s="26"/>
      <c r="F17" s="26"/>
      <c r="G17" s="26"/>
    </row>
    <row r="18" spans="1:7" ht="42" customHeight="1" thickBot="1">
      <c r="A18" s="556" t="s">
        <v>460</v>
      </c>
      <c r="B18" s="557"/>
      <c r="C18" s="558"/>
      <c r="D18" s="26"/>
      <c r="E18" s="26"/>
      <c r="F18" s="26"/>
      <c r="G18" s="26"/>
    </row>
    <row r="19" spans="1:7" ht="21" customHeight="1"/>
    <row r="20" spans="1:7" ht="17.25" customHeight="1"/>
    <row r="21" spans="1:7" ht="41.25" customHeight="1">
      <c r="A21" s="64"/>
      <c r="B21" s="76" t="s">
        <v>461</v>
      </c>
    </row>
    <row r="22" spans="1:7" ht="24.75" customHeight="1"/>
    <row r="23" spans="1:7" ht="36" customHeight="1">
      <c r="A23" s="546" t="s">
        <v>462</v>
      </c>
      <c r="B23" s="546"/>
      <c r="C23" s="546"/>
      <c r="D23" s="546"/>
      <c r="E23" s="546"/>
    </row>
    <row r="24" spans="1:7" ht="18" customHeight="1" thickBot="1"/>
    <row r="25" spans="1:7" ht="53.25" customHeight="1">
      <c r="A25" s="547" t="s">
        <v>463</v>
      </c>
      <c r="B25" s="549"/>
      <c r="C25" s="74" t="s">
        <v>464</v>
      </c>
      <c r="D25" s="42" t="s">
        <v>470</v>
      </c>
      <c r="E25" s="547" t="s">
        <v>468</v>
      </c>
      <c r="F25" s="548"/>
      <c r="G25" s="549"/>
    </row>
    <row r="26" spans="1:7" ht="18.75" customHeight="1">
      <c r="A26" s="550"/>
      <c r="B26" s="552"/>
      <c r="C26" s="43" t="s">
        <v>465</v>
      </c>
      <c r="D26" s="75" t="s">
        <v>466</v>
      </c>
      <c r="E26" s="550" t="s">
        <v>469</v>
      </c>
      <c r="F26" s="551"/>
      <c r="G26" s="552"/>
    </row>
    <row r="27" spans="1:7" ht="24" customHeight="1">
      <c r="A27" s="550"/>
      <c r="B27" s="552"/>
      <c r="C27" s="43"/>
      <c r="D27" s="69" t="s">
        <v>472</v>
      </c>
      <c r="E27" s="550"/>
      <c r="F27" s="551"/>
      <c r="G27" s="552"/>
    </row>
    <row r="28" spans="1:7" ht="17.25" customHeight="1">
      <c r="A28" s="550"/>
      <c r="B28" s="552"/>
      <c r="C28" s="70"/>
      <c r="D28" s="43" t="s">
        <v>467</v>
      </c>
      <c r="E28" s="550"/>
      <c r="F28" s="551"/>
      <c r="G28" s="552"/>
    </row>
    <row r="29" spans="1:7" ht="20.25" customHeight="1" thickBot="1">
      <c r="A29" s="561"/>
      <c r="B29" s="563"/>
      <c r="C29" s="25"/>
      <c r="D29" s="43" t="s">
        <v>471</v>
      </c>
      <c r="E29" s="561"/>
      <c r="F29" s="562"/>
      <c r="G29" s="563"/>
    </row>
    <row r="30" spans="1:7" ht="30" customHeight="1" thickBot="1">
      <c r="A30" s="567">
        <v>1</v>
      </c>
      <c r="B30" s="568"/>
      <c r="C30" s="71">
        <v>2</v>
      </c>
      <c r="D30" s="65">
        <v>3</v>
      </c>
      <c r="E30" s="543">
        <v>4</v>
      </c>
      <c r="F30" s="566"/>
      <c r="G30" s="544"/>
    </row>
    <row r="31" spans="1:7" ht="33" customHeight="1" thickBot="1">
      <c r="A31" s="72"/>
      <c r="B31" s="73"/>
      <c r="C31" s="62"/>
      <c r="D31" s="62"/>
      <c r="E31" s="543"/>
      <c r="F31" s="566"/>
      <c r="G31" s="544"/>
    </row>
    <row r="32" spans="1:7" ht="33.75" customHeight="1" thickBot="1">
      <c r="A32" s="543"/>
      <c r="B32" s="544"/>
      <c r="C32" s="62"/>
      <c r="D32" s="62"/>
      <c r="E32" s="543"/>
      <c r="F32" s="566"/>
      <c r="G32" s="544"/>
    </row>
    <row r="33" spans="1:7" ht="35.25" customHeight="1"/>
    <row r="34" spans="1:7" ht="41.25" customHeight="1">
      <c r="A34" s="546" t="s">
        <v>476</v>
      </c>
      <c r="B34" s="546"/>
      <c r="C34" s="546"/>
      <c r="D34" s="546"/>
      <c r="E34" s="546"/>
    </row>
    <row r="35" spans="1:7" ht="24.75" customHeight="1" thickBot="1"/>
    <row r="36" spans="1:7" ht="33.75" customHeight="1" thickBot="1">
      <c r="A36" s="547" t="s">
        <v>477</v>
      </c>
      <c r="B36" s="549"/>
      <c r="C36" s="553" t="s">
        <v>479</v>
      </c>
      <c r="D36" s="554"/>
      <c r="E36" s="548"/>
      <c r="F36" s="548"/>
      <c r="G36" s="549"/>
    </row>
    <row r="37" spans="1:7" ht="31.5" customHeight="1">
      <c r="A37" s="550" t="s">
        <v>478</v>
      </c>
      <c r="B37" s="552"/>
      <c r="C37" s="68" t="s">
        <v>480</v>
      </c>
      <c r="D37" s="67" t="s">
        <v>458</v>
      </c>
      <c r="E37" s="547" t="s">
        <v>459</v>
      </c>
      <c r="F37" s="548"/>
      <c r="G37" s="549"/>
    </row>
    <row r="38" spans="1:7" ht="26.25" customHeight="1" thickBot="1">
      <c r="A38" s="570"/>
      <c r="B38" s="571"/>
      <c r="C38" s="26" t="s">
        <v>481</v>
      </c>
      <c r="D38" s="77" t="s">
        <v>481</v>
      </c>
      <c r="E38" s="561" t="s">
        <v>481</v>
      </c>
      <c r="F38" s="562"/>
      <c r="G38" s="563"/>
    </row>
    <row r="39" spans="1:7" ht="31.5" customHeight="1" thickBot="1">
      <c r="A39" s="553">
        <v>1</v>
      </c>
      <c r="B39" s="555"/>
      <c r="C39" s="26">
        <v>2</v>
      </c>
      <c r="D39" s="26">
        <v>3</v>
      </c>
      <c r="E39" s="553">
        <v>4</v>
      </c>
      <c r="F39" s="554"/>
      <c r="G39" s="555"/>
    </row>
    <row r="40" spans="1:7" ht="39" customHeight="1" thickBot="1">
      <c r="A40" s="553"/>
      <c r="B40" s="555"/>
      <c r="C40" s="26"/>
      <c r="D40" s="26"/>
      <c r="E40" s="553"/>
      <c r="F40" s="554"/>
      <c r="G40" s="555"/>
    </row>
    <row r="41" spans="1:7" ht="36.75" customHeight="1" thickBot="1">
      <c r="A41" s="553"/>
      <c r="B41" s="555"/>
      <c r="C41" s="26"/>
      <c r="D41" s="26"/>
      <c r="E41" s="553"/>
      <c r="F41" s="554"/>
      <c r="G41" s="555"/>
    </row>
    <row r="43" spans="1:7" ht="15.75">
      <c r="A43" s="15"/>
      <c r="B43" s="15"/>
    </row>
    <row r="44" spans="1:7" ht="18.75">
      <c r="A44" s="102" t="s">
        <v>484</v>
      </c>
      <c r="B44" s="102"/>
      <c r="C44" s="91"/>
      <c r="D44" s="91"/>
      <c r="E44" s="91"/>
      <c r="F44" s="91"/>
      <c r="G44" s="91"/>
    </row>
    <row r="45" spans="1:7" ht="18.75" customHeight="1">
      <c r="A45" s="426" t="s">
        <v>485</v>
      </c>
      <c r="B45" s="426"/>
      <c r="C45" s="91"/>
      <c r="D45" s="93" t="s">
        <v>472</v>
      </c>
      <c r="E45" s="417" t="s">
        <v>490</v>
      </c>
      <c r="F45" s="417"/>
      <c r="G45" s="91"/>
    </row>
    <row r="46" spans="1:7" ht="15.75">
      <c r="A46" s="569" t="s">
        <v>64</v>
      </c>
      <c r="B46" s="569"/>
      <c r="D46" s="63" t="s">
        <v>65</v>
      </c>
      <c r="E46" s="569" t="s">
        <v>66</v>
      </c>
      <c r="F46" s="569"/>
      <c r="G46" s="56"/>
    </row>
  </sheetData>
  <mergeCells count="37">
    <mergeCell ref="A30:B30"/>
    <mergeCell ref="E46:F46"/>
    <mergeCell ref="E45:F45"/>
    <mergeCell ref="A38:B38"/>
    <mergeCell ref="A39:B39"/>
    <mergeCell ref="A40:B40"/>
    <mergeCell ref="A41:B41"/>
    <mergeCell ref="A45:B45"/>
    <mergeCell ref="A46:B46"/>
    <mergeCell ref="E38:G38"/>
    <mergeCell ref="E39:G39"/>
    <mergeCell ref="E40:G40"/>
    <mergeCell ref="E41:G41"/>
    <mergeCell ref="E30:G30"/>
    <mergeCell ref="E31:G31"/>
    <mergeCell ref="C36:G36"/>
    <mergeCell ref="E37:G37"/>
    <mergeCell ref="A36:B36"/>
    <mergeCell ref="A37:B37"/>
    <mergeCell ref="A32:B32"/>
    <mergeCell ref="E32:G32"/>
    <mergeCell ref="A9:G9"/>
    <mergeCell ref="A10:G10"/>
    <mergeCell ref="A34:E34"/>
    <mergeCell ref="E25:G25"/>
    <mergeCell ref="E26:G26"/>
    <mergeCell ref="E13:G13"/>
    <mergeCell ref="A18:C18"/>
    <mergeCell ref="A23:E23"/>
    <mergeCell ref="A13:A14"/>
    <mergeCell ref="E27:G29"/>
    <mergeCell ref="A25:B29"/>
    <mergeCell ref="B13:C13"/>
    <mergeCell ref="B14:C14"/>
    <mergeCell ref="B15:C15"/>
    <mergeCell ref="B16:C16"/>
    <mergeCell ref="B17:C17"/>
  </mergeCells>
  <pageMargins left="0.70866141732283472" right="0.31496062992125984" top="0.74803149606299213" bottom="0.74803149606299213" header="0.31496062992125984" footer="0.31496062992125984"/>
  <pageSetup paperSize="9" scale="48" orientation="landscape" r:id="rId1"/>
  <rowBreaks count="1" manualBreakCount="1">
    <brk id="33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A46"/>
  <sheetViews>
    <sheetView view="pageBreakPreview" topLeftCell="L1" zoomScale="60" workbookViewId="0">
      <selection activeCell="AD40" sqref="AD40"/>
    </sheetView>
  </sheetViews>
  <sheetFormatPr defaultRowHeight="15"/>
  <sheetData>
    <row r="14" ht="141" customHeight="1"/>
    <row r="15" ht="12.75" hidden="1" customHeight="1"/>
    <row r="16" ht="0.75" customHeight="1"/>
    <row r="17" ht="15.75" hidden="1" customHeight="1" thickBot="1"/>
    <row r="19" ht="38.25" customHeight="1"/>
    <row r="20" ht="28.5" customHeight="1"/>
    <row r="21" ht="27" customHeight="1"/>
    <row r="22" ht="27" customHeight="1"/>
    <row r="23" ht="60.75" customHeight="1"/>
    <row r="24" ht="30.75" customHeight="1"/>
    <row r="25" ht="28.5" customHeight="1"/>
    <row r="26" ht="27" customHeight="1"/>
    <row r="27" ht="58.5" customHeight="1"/>
    <row r="28" ht="31.5" customHeight="1"/>
    <row r="29" ht="32.25" customHeight="1"/>
    <row r="30" ht="43.5" customHeight="1"/>
    <row r="31" ht="39.75" customHeight="1"/>
    <row r="32" ht="45" customHeight="1"/>
    <row r="33" ht="41.25" customHeight="1"/>
    <row r="34" ht="42" customHeight="1"/>
    <row r="35" ht="27" customHeight="1"/>
    <row r="36" ht="45.75" customHeight="1"/>
    <row r="37" ht="43.5" customHeight="1"/>
    <row r="38" ht="33" customHeight="1"/>
    <row r="39" ht="44.25" customHeight="1"/>
    <row r="40" ht="41.25" customHeight="1"/>
    <row r="41" ht="44.25" customHeight="1"/>
    <row r="46" ht="15.75" customHeight="1"/>
  </sheetData>
  <pageMargins left="0.51181102362204722" right="0.31496062992125984" top="0.74803149606299213" bottom="0.7480314960629921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3:J53"/>
  <sheetViews>
    <sheetView view="pageBreakPreview" zoomScale="60" workbookViewId="0">
      <selection activeCell="I6" sqref="I6"/>
    </sheetView>
  </sheetViews>
  <sheetFormatPr defaultRowHeight="15"/>
  <cols>
    <col min="1" max="1" width="10.5703125" customWidth="1"/>
    <col min="2" max="2" width="48.42578125" customWidth="1"/>
    <col min="3" max="3" width="16" customWidth="1"/>
    <col min="4" max="4" width="18.5703125" customWidth="1"/>
    <col min="5" max="5" width="15.85546875" customWidth="1"/>
    <col min="6" max="6" width="20.140625" customWidth="1"/>
    <col min="7" max="8" width="19.85546875" customWidth="1"/>
    <col min="9" max="9" width="23.28515625" customWidth="1"/>
    <col min="10" max="10" width="9.140625" style="270"/>
  </cols>
  <sheetData>
    <row r="3" spans="1:9" ht="21" customHeight="1">
      <c r="A3" s="374" t="s">
        <v>559</v>
      </c>
      <c r="B3" s="374"/>
      <c r="C3" s="374"/>
      <c r="D3" s="374"/>
      <c r="E3" s="374"/>
      <c r="F3" s="374"/>
      <c r="G3" s="374"/>
    </row>
    <row r="4" spans="1:9" ht="21" customHeight="1">
      <c r="A4" s="374" t="s">
        <v>560</v>
      </c>
      <c r="B4" s="374"/>
      <c r="C4" s="374"/>
      <c r="D4" s="374"/>
      <c r="E4" s="374"/>
      <c r="F4" s="374"/>
      <c r="G4" s="374"/>
    </row>
    <row r="5" spans="1:9" ht="21" customHeight="1">
      <c r="A5" s="374" t="s">
        <v>561</v>
      </c>
      <c r="B5" s="374"/>
      <c r="C5" s="374"/>
      <c r="D5" s="374"/>
      <c r="E5" s="374"/>
      <c r="F5" s="374"/>
      <c r="G5" s="374"/>
    </row>
    <row r="6" spans="1:9" ht="15.75">
      <c r="A6" s="10"/>
      <c r="D6" s="36"/>
      <c r="E6" s="36"/>
      <c r="F6" s="36" t="s">
        <v>88</v>
      </c>
      <c r="G6" s="36"/>
    </row>
    <row r="7" spans="1:9" ht="18.75" customHeight="1">
      <c r="A7" s="375"/>
      <c r="B7" s="375"/>
      <c r="C7" s="375"/>
      <c r="D7" s="375"/>
      <c r="E7" s="375"/>
      <c r="F7" s="375"/>
      <c r="G7" s="375"/>
    </row>
    <row r="8" spans="1:9" ht="18.75" customHeight="1">
      <c r="A8" s="375" t="s">
        <v>570</v>
      </c>
      <c r="B8" s="375"/>
      <c r="C8" s="375"/>
      <c r="D8" s="375"/>
      <c r="E8" s="375"/>
      <c r="F8" s="375"/>
      <c r="G8" s="375"/>
    </row>
    <row r="9" spans="1:9" ht="24" thickBot="1">
      <c r="A9" s="229"/>
      <c r="B9" s="368" t="s">
        <v>566</v>
      </c>
      <c r="C9" s="368"/>
      <c r="D9" s="369"/>
      <c r="E9" s="369"/>
      <c r="F9" s="369"/>
      <c r="G9" s="230" t="s">
        <v>87</v>
      </c>
    </row>
    <row r="10" spans="1:9" ht="24" thickBot="1">
      <c r="A10" s="231"/>
      <c r="B10" s="232"/>
      <c r="C10" s="293"/>
      <c r="D10" s="370" t="s">
        <v>70</v>
      </c>
      <c r="E10" s="371"/>
      <c r="F10" s="371"/>
      <c r="G10" s="371"/>
      <c r="H10" s="372"/>
      <c r="I10" s="373"/>
    </row>
    <row r="11" spans="1:9" ht="96" customHeight="1" thickBot="1">
      <c r="A11" s="299" t="s">
        <v>69</v>
      </c>
      <c r="B11" s="300" t="s">
        <v>4</v>
      </c>
      <c r="C11" s="301" t="s">
        <v>5</v>
      </c>
      <c r="D11" s="302" t="s">
        <v>16</v>
      </c>
      <c r="E11" s="302" t="s">
        <v>17</v>
      </c>
      <c r="F11" s="302" t="s">
        <v>18</v>
      </c>
      <c r="G11" s="303" t="s">
        <v>554</v>
      </c>
      <c r="H11" s="304" t="s">
        <v>555</v>
      </c>
      <c r="I11" s="305" t="s">
        <v>556</v>
      </c>
    </row>
    <row r="12" spans="1:9" ht="19.5" thickBot="1">
      <c r="A12" s="6">
        <v>1</v>
      </c>
      <c r="B12" s="33">
        <v>2</v>
      </c>
      <c r="C12" s="33">
        <v>3</v>
      </c>
      <c r="D12" s="33">
        <v>4</v>
      </c>
      <c r="E12" s="33">
        <v>5</v>
      </c>
      <c r="F12" s="33">
        <v>6</v>
      </c>
      <c r="G12" s="268">
        <v>7</v>
      </c>
      <c r="H12" s="306">
        <v>8</v>
      </c>
      <c r="I12" s="306">
        <v>9</v>
      </c>
    </row>
    <row r="13" spans="1:9" ht="40.5" customHeight="1" thickBot="1">
      <c r="A13" s="6">
        <v>1</v>
      </c>
      <c r="B13" s="192" t="s">
        <v>20</v>
      </c>
      <c r="C13" s="228" t="s">
        <v>21</v>
      </c>
      <c r="D13" s="182">
        <v>0</v>
      </c>
      <c r="E13" s="182">
        <v>0</v>
      </c>
      <c r="F13" s="182">
        <v>0</v>
      </c>
      <c r="G13" s="269">
        <f>H13+I13</f>
        <v>0</v>
      </c>
      <c r="H13" s="274">
        <f>H14+H15+H16+H20</f>
        <v>0</v>
      </c>
      <c r="I13" s="272">
        <f>I14+I15+I16+I20</f>
        <v>0</v>
      </c>
    </row>
    <row r="14" spans="1:9" ht="24.75" customHeight="1" thickBot="1">
      <c r="A14" s="6">
        <v>1.1000000000000001</v>
      </c>
      <c r="B14" s="192" t="s">
        <v>71</v>
      </c>
      <c r="C14" s="228" t="s">
        <v>21</v>
      </c>
      <c r="D14" s="182">
        <v>0</v>
      </c>
      <c r="E14" s="182">
        <v>0</v>
      </c>
      <c r="F14" s="182">
        <v>0</v>
      </c>
      <c r="G14" s="269">
        <f t="shared" ref="G14:G42" si="0">H14+I14</f>
        <v>0</v>
      </c>
      <c r="H14" s="272">
        <v>0</v>
      </c>
      <c r="I14" s="272">
        <v>0</v>
      </c>
    </row>
    <row r="15" spans="1:9" ht="35.25" customHeight="1" thickBot="1">
      <c r="A15" s="6">
        <v>1.2</v>
      </c>
      <c r="B15" s="192" t="s">
        <v>72</v>
      </c>
      <c r="C15" s="228" t="s">
        <v>21</v>
      </c>
      <c r="D15" s="182">
        <v>0</v>
      </c>
      <c r="E15" s="182">
        <v>0</v>
      </c>
      <c r="F15" s="182">
        <v>0</v>
      </c>
      <c r="G15" s="269">
        <f t="shared" si="0"/>
        <v>0</v>
      </c>
      <c r="H15" s="272">
        <v>0</v>
      </c>
      <c r="I15" s="272">
        <v>0</v>
      </c>
    </row>
    <row r="16" spans="1:9" ht="33" customHeight="1" thickBot="1">
      <c r="A16" s="6">
        <v>1.3</v>
      </c>
      <c r="B16" s="192" t="s">
        <v>29</v>
      </c>
      <c r="C16" s="228" t="s">
        <v>21</v>
      </c>
      <c r="D16" s="182">
        <v>0</v>
      </c>
      <c r="E16" s="182">
        <v>0</v>
      </c>
      <c r="F16" s="182">
        <v>0</v>
      </c>
      <c r="G16" s="269">
        <f t="shared" si="0"/>
        <v>0</v>
      </c>
      <c r="H16" s="272">
        <f>H17+H18+H19</f>
        <v>0</v>
      </c>
      <c r="I16" s="272">
        <f>I17+I18+I19</f>
        <v>0</v>
      </c>
    </row>
    <row r="17" spans="1:9" ht="40.5" customHeight="1" thickBot="1">
      <c r="A17" s="20" t="s">
        <v>120</v>
      </c>
      <c r="B17" s="192" t="s">
        <v>73</v>
      </c>
      <c r="C17" s="228" t="s">
        <v>21</v>
      </c>
      <c r="D17" s="182">
        <v>0</v>
      </c>
      <c r="E17" s="182">
        <v>0</v>
      </c>
      <c r="F17" s="182">
        <v>0</v>
      </c>
      <c r="G17" s="269">
        <f t="shared" si="0"/>
        <v>0</v>
      </c>
      <c r="H17" s="272">
        <v>0</v>
      </c>
      <c r="I17" s="272">
        <v>0</v>
      </c>
    </row>
    <row r="18" spans="1:9" ht="27.75" customHeight="1" thickBot="1">
      <c r="A18" s="20" t="s">
        <v>121</v>
      </c>
      <c r="B18" s="192" t="s">
        <v>32</v>
      </c>
      <c r="C18" s="228" t="s">
        <v>21</v>
      </c>
      <c r="D18" s="182">
        <v>0</v>
      </c>
      <c r="E18" s="182">
        <v>0</v>
      </c>
      <c r="F18" s="182">
        <v>0</v>
      </c>
      <c r="G18" s="269">
        <f t="shared" si="0"/>
        <v>0</v>
      </c>
      <c r="H18" s="272">
        <v>0</v>
      </c>
      <c r="I18" s="272">
        <v>0</v>
      </c>
    </row>
    <row r="19" spans="1:9" ht="30" customHeight="1" thickBot="1">
      <c r="A19" s="20" t="s">
        <v>122</v>
      </c>
      <c r="B19" s="192" t="s">
        <v>33</v>
      </c>
      <c r="C19" s="228" t="s">
        <v>21</v>
      </c>
      <c r="D19" s="182">
        <v>0</v>
      </c>
      <c r="E19" s="182">
        <v>0</v>
      </c>
      <c r="F19" s="182">
        <v>0</v>
      </c>
      <c r="G19" s="269">
        <f t="shared" si="0"/>
        <v>0</v>
      </c>
      <c r="H19" s="272">
        <v>0</v>
      </c>
      <c r="I19" s="272">
        <v>0</v>
      </c>
    </row>
    <row r="20" spans="1:9" ht="41.25" thickBot="1">
      <c r="A20" s="6">
        <v>1.4</v>
      </c>
      <c r="B20" s="192" t="s">
        <v>34</v>
      </c>
      <c r="C20" s="228" t="s">
        <v>21</v>
      </c>
      <c r="D20" s="182">
        <v>0</v>
      </c>
      <c r="E20" s="182">
        <v>0</v>
      </c>
      <c r="F20" s="182">
        <v>0</v>
      </c>
      <c r="G20" s="269">
        <f t="shared" si="0"/>
        <v>0</v>
      </c>
      <c r="H20" s="272">
        <f>H21+H22+H23</f>
        <v>0</v>
      </c>
      <c r="I20" s="276">
        <f>I21+I22+I23</f>
        <v>0</v>
      </c>
    </row>
    <row r="21" spans="1:9" ht="27" thickBot="1">
      <c r="A21" s="20" t="s">
        <v>123</v>
      </c>
      <c r="B21" s="192" t="s">
        <v>35</v>
      </c>
      <c r="C21" s="228" t="s">
        <v>21</v>
      </c>
      <c r="D21" s="182">
        <v>0</v>
      </c>
      <c r="E21" s="182">
        <v>0</v>
      </c>
      <c r="F21" s="182">
        <v>0</v>
      </c>
      <c r="G21" s="269">
        <f t="shared" si="0"/>
        <v>0</v>
      </c>
      <c r="H21" s="272">
        <v>0</v>
      </c>
      <c r="I21" s="272">
        <v>0</v>
      </c>
    </row>
    <row r="22" spans="1:9" ht="38.25" customHeight="1" thickBot="1">
      <c r="A22" s="20" t="s">
        <v>124</v>
      </c>
      <c r="B22" s="192" t="s">
        <v>73</v>
      </c>
      <c r="C22" s="228" t="s">
        <v>21</v>
      </c>
      <c r="D22" s="182">
        <v>0</v>
      </c>
      <c r="E22" s="182">
        <v>0</v>
      </c>
      <c r="F22" s="182">
        <v>0</v>
      </c>
      <c r="G22" s="269">
        <f t="shared" si="0"/>
        <v>0</v>
      </c>
      <c r="H22" s="272">
        <v>0</v>
      </c>
      <c r="I22" s="272">
        <v>0</v>
      </c>
    </row>
    <row r="23" spans="1:9" ht="27" thickBot="1">
      <c r="A23" s="20" t="s">
        <v>125</v>
      </c>
      <c r="B23" s="192" t="s">
        <v>38</v>
      </c>
      <c r="C23" s="228" t="s">
        <v>21</v>
      </c>
      <c r="D23" s="182">
        <v>0</v>
      </c>
      <c r="E23" s="182">
        <v>0</v>
      </c>
      <c r="F23" s="182">
        <v>0</v>
      </c>
      <c r="G23" s="269">
        <f t="shared" si="0"/>
        <v>0</v>
      </c>
      <c r="H23" s="272">
        <v>0</v>
      </c>
      <c r="I23" s="276">
        <v>0</v>
      </c>
    </row>
    <row r="24" spans="1:9" ht="36.75" customHeight="1" thickBot="1">
      <c r="A24" s="6">
        <v>2</v>
      </c>
      <c r="B24" s="192" t="s">
        <v>37</v>
      </c>
      <c r="C24" s="228" t="s">
        <v>21</v>
      </c>
      <c r="D24" s="182">
        <v>0</v>
      </c>
      <c r="E24" s="182">
        <v>0</v>
      </c>
      <c r="F24" s="182">
        <v>0</v>
      </c>
      <c r="G24" s="269">
        <f t="shared" si="0"/>
        <v>1.3199999999999998</v>
      </c>
      <c r="H24" s="272">
        <f>ROUND(H25+H26+H27,2)</f>
        <v>1.1299999999999999</v>
      </c>
      <c r="I24" s="272">
        <f>ROUND(I25+I26+I27,2)</f>
        <v>0.19</v>
      </c>
    </row>
    <row r="25" spans="1:9" ht="25.5" customHeight="1" thickBot="1">
      <c r="A25" s="6">
        <v>2.1</v>
      </c>
      <c r="B25" s="192" t="s">
        <v>35</v>
      </c>
      <c r="C25" s="228" t="s">
        <v>21</v>
      </c>
      <c r="D25" s="182">
        <v>0</v>
      </c>
      <c r="E25" s="182">
        <v>0</v>
      </c>
      <c r="F25" s="182">
        <v>0</v>
      </c>
      <c r="G25" s="269">
        <f t="shared" si="0"/>
        <v>0.9</v>
      </c>
      <c r="H25" s="273">
        <f>ROUND('[1]Витрати 20 -21'!$BC$9*'[1]Витрати 20 -21'!$BL$29%,2)</f>
        <v>0.77</v>
      </c>
      <c r="I25" s="273">
        <f>ROUND('[1]Витрати 20 -21'!$BD$9*'[1]Витрати 20 -21'!$BM$29%,2)</f>
        <v>0.13</v>
      </c>
    </row>
    <row r="26" spans="1:9" ht="44.25" customHeight="1" thickBot="1">
      <c r="A26" s="6">
        <v>2.2000000000000002</v>
      </c>
      <c r="B26" s="192" t="s">
        <v>73</v>
      </c>
      <c r="C26" s="228" t="s">
        <v>21</v>
      </c>
      <c r="D26" s="182">
        <v>0</v>
      </c>
      <c r="E26" s="182">
        <v>0</v>
      </c>
      <c r="F26" s="182">
        <v>0</v>
      </c>
      <c r="G26" s="269">
        <f t="shared" si="0"/>
        <v>0.2</v>
      </c>
      <c r="H26" s="272">
        <f>ROUND(H25*22%,2)</f>
        <v>0.17</v>
      </c>
      <c r="I26" s="272">
        <f>ROUND(I25*22%,2)</f>
        <v>0.03</v>
      </c>
    </row>
    <row r="27" spans="1:9" ht="29.25" customHeight="1" thickBot="1">
      <c r="A27" s="6">
        <v>2.2999999999999998</v>
      </c>
      <c r="B27" s="192" t="s">
        <v>38</v>
      </c>
      <c r="C27" s="228" t="s">
        <v>21</v>
      </c>
      <c r="D27" s="182">
        <v>0</v>
      </c>
      <c r="E27" s="182">
        <v>0</v>
      </c>
      <c r="F27" s="182">
        <v>0</v>
      </c>
      <c r="G27" s="269">
        <f t="shared" si="0"/>
        <v>0.22</v>
      </c>
      <c r="H27" s="273">
        <f>ROUND('[1]Витрати 20 -21'!$BI$9*'[1]Витрати 20 -21'!$BL$29%,2)</f>
        <v>0.19</v>
      </c>
      <c r="I27" s="277">
        <f>ROUND('[1]Витрати 20 -21'!$BJ$9*'[1]Витрати 20 -21'!$BM$29%,2)</f>
        <v>0.03</v>
      </c>
    </row>
    <row r="28" spans="1:9" ht="25.5" customHeight="1" thickBot="1">
      <c r="A28" s="6">
        <v>3</v>
      </c>
      <c r="B28" s="192" t="s">
        <v>39</v>
      </c>
      <c r="C28" s="228" t="s">
        <v>21</v>
      </c>
      <c r="D28" s="182">
        <v>0</v>
      </c>
      <c r="E28" s="182">
        <v>0</v>
      </c>
      <c r="F28" s="182">
        <v>0</v>
      </c>
      <c r="G28" s="269">
        <f t="shared" si="0"/>
        <v>19.509999999999998</v>
      </c>
      <c r="H28" s="272">
        <f>ROUND(H29+H30+H31,2)</f>
        <v>16.68</v>
      </c>
      <c r="I28" s="272">
        <f>ROUND(I29+I30+I31,2)</f>
        <v>2.83</v>
      </c>
    </row>
    <row r="29" spans="1:9" ht="27" thickBot="1">
      <c r="A29" s="6">
        <v>3.1</v>
      </c>
      <c r="B29" s="192" t="s">
        <v>35</v>
      </c>
      <c r="C29" s="228" t="s">
        <v>21</v>
      </c>
      <c r="D29" s="182">
        <v>0</v>
      </c>
      <c r="E29" s="182">
        <v>0</v>
      </c>
      <c r="F29" s="182">
        <v>0</v>
      </c>
      <c r="G29" s="269">
        <f t="shared" si="0"/>
        <v>15.99</v>
      </c>
      <c r="H29" s="273">
        <f>ROUND('[1]Витрати 20 -21'!$BO$9,2)</f>
        <v>13.67</v>
      </c>
      <c r="I29" s="273">
        <f>ROUND('[1]Витрати 20 -21'!$BP$9,2)</f>
        <v>2.3199999999999998</v>
      </c>
    </row>
    <row r="30" spans="1:9" ht="27" thickBot="1">
      <c r="A30" s="6">
        <v>3.2</v>
      </c>
      <c r="B30" s="192" t="s">
        <v>73</v>
      </c>
      <c r="C30" s="228" t="s">
        <v>21</v>
      </c>
      <c r="D30" s="182">
        <v>0</v>
      </c>
      <c r="E30" s="182">
        <v>0</v>
      </c>
      <c r="F30" s="182">
        <v>0</v>
      </c>
      <c r="G30" s="269">
        <f t="shared" si="0"/>
        <v>3.5199999999999996</v>
      </c>
      <c r="H30" s="272">
        <f>ROUND(H29*22%,2)</f>
        <v>3.01</v>
      </c>
      <c r="I30" s="272">
        <f>ROUND(I29*22%,2)</f>
        <v>0.51</v>
      </c>
    </row>
    <row r="31" spans="1:9" ht="27" thickBot="1">
      <c r="A31" s="6">
        <v>3.3</v>
      </c>
      <c r="B31" s="192" t="s">
        <v>74</v>
      </c>
      <c r="C31" s="228" t="s">
        <v>21</v>
      </c>
      <c r="D31" s="182">
        <v>0</v>
      </c>
      <c r="E31" s="182">
        <v>0</v>
      </c>
      <c r="F31" s="182">
        <v>0</v>
      </c>
      <c r="G31" s="269">
        <f t="shared" si="0"/>
        <v>0</v>
      </c>
      <c r="H31" s="273">
        <f>ROUND('[1]Витрати 20 -21'!$BU$9,2)</f>
        <v>0</v>
      </c>
      <c r="I31" s="273">
        <f>ROUND('[1]Витрати 20 -21'!$BV$9,2)</f>
        <v>0</v>
      </c>
    </row>
    <row r="32" spans="1:9" ht="27" thickBot="1">
      <c r="A32" s="6">
        <v>4</v>
      </c>
      <c r="B32" s="192" t="s">
        <v>75</v>
      </c>
      <c r="C32" s="228" t="s">
        <v>21</v>
      </c>
      <c r="D32" s="182">
        <v>0</v>
      </c>
      <c r="E32" s="182">
        <v>0</v>
      </c>
      <c r="F32" s="182">
        <v>0</v>
      </c>
      <c r="G32" s="269">
        <f t="shared" si="0"/>
        <v>0</v>
      </c>
      <c r="H32" s="272">
        <v>0</v>
      </c>
      <c r="I32" s="272">
        <v>0</v>
      </c>
    </row>
    <row r="33" spans="1:9" ht="27" thickBot="1">
      <c r="A33" s="6">
        <v>5</v>
      </c>
      <c r="B33" s="192" t="s">
        <v>41</v>
      </c>
      <c r="C33" s="228" t="s">
        <v>21</v>
      </c>
      <c r="D33" s="182">
        <v>0</v>
      </c>
      <c r="E33" s="182">
        <v>0</v>
      </c>
      <c r="F33" s="182">
        <v>0</v>
      </c>
      <c r="G33" s="269">
        <f t="shared" si="0"/>
        <v>0</v>
      </c>
      <c r="H33" s="272">
        <v>0</v>
      </c>
      <c r="I33" s="272">
        <v>0</v>
      </c>
    </row>
    <row r="34" spans="1:9" ht="27" thickBot="1">
      <c r="A34" s="6">
        <v>6</v>
      </c>
      <c r="B34" s="192" t="s">
        <v>76</v>
      </c>
      <c r="C34" s="228" t="s">
        <v>21</v>
      </c>
      <c r="D34" s="182">
        <v>0</v>
      </c>
      <c r="E34" s="182">
        <v>0</v>
      </c>
      <c r="F34" s="182">
        <v>0</v>
      </c>
      <c r="G34" s="269">
        <f t="shared" si="0"/>
        <v>20.83</v>
      </c>
      <c r="H34" s="272">
        <f>ROUND(H13+H24+H28+H32+H33,2)</f>
        <v>17.809999999999999</v>
      </c>
      <c r="I34" s="272">
        <f>ROUND(I13+I24+I28+I32+I33,2)</f>
        <v>3.02</v>
      </c>
    </row>
    <row r="35" spans="1:9" ht="42.75" customHeight="1" thickBot="1">
      <c r="A35" s="6">
        <v>7</v>
      </c>
      <c r="B35" s="192" t="s">
        <v>43</v>
      </c>
      <c r="C35" s="228" t="s">
        <v>21</v>
      </c>
      <c r="D35" s="182">
        <v>0</v>
      </c>
      <c r="E35" s="182">
        <v>0</v>
      </c>
      <c r="F35" s="182">
        <v>0</v>
      </c>
      <c r="G35" s="269">
        <f t="shared" si="0"/>
        <v>0</v>
      </c>
      <c r="H35" s="272">
        <v>0</v>
      </c>
      <c r="I35" s="272">
        <v>0</v>
      </c>
    </row>
    <row r="36" spans="1:9" ht="39.75" customHeight="1" thickBot="1">
      <c r="A36" s="6">
        <v>8</v>
      </c>
      <c r="B36" s="192" t="s">
        <v>77</v>
      </c>
      <c r="C36" s="228" t="s">
        <v>21</v>
      </c>
      <c r="D36" s="182">
        <v>0</v>
      </c>
      <c r="E36" s="182">
        <v>0</v>
      </c>
      <c r="F36" s="182">
        <v>0</v>
      </c>
      <c r="G36" s="269">
        <f t="shared" si="0"/>
        <v>1.63</v>
      </c>
      <c r="H36" s="272">
        <f>ROUND(H37+H38+H39+H40+H41,2)</f>
        <v>1.4</v>
      </c>
      <c r="I36" s="272">
        <f>ROUND(I37+I38+I39+I40+I41,2)</f>
        <v>0.23</v>
      </c>
    </row>
    <row r="37" spans="1:9" ht="31.5" customHeight="1" thickBot="1">
      <c r="A37" s="6">
        <v>8.1</v>
      </c>
      <c r="B37" s="192" t="s">
        <v>45</v>
      </c>
      <c r="C37" s="228" t="s">
        <v>21</v>
      </c>
      <c r="D37" s="182">
        <v>0</v>
      </c>
      <c r="E37" s="182">
        <v>0</v>
      </c>
      <c r="F37" s="182">
        <v>0</v>
      </c>
      <c r="G37" s="269">
        <f t="shared" si="0"/>
        <v>0.28999999999999998</v>
      </c>
      <c r="H37" s="275">
        <f>ROUND(18%*(H38+H39+H40+H41)/82%,2)</f>
        <v>0.25</v>
      </c>
      <c r="I37" s="275">
        <f>ROUND(18%*(I38+I39+I40+I41)/82%,2)</f>
        <v>0.04</v>
      </c>
    </row>
    <row r="38" spans="1:9" ht="31.5" customHeight="1" thickBot="1">
      <c r="A38" s="6">
        <v>8.1999999999999993</v>
      </c>
      <c r="B38" s="192" t="s">
        <v>47</v>
      </c>
      <c r="C38" s="228" t="s">
        <v>21</v>
      </c>
      <c r="D38" s="182">
        <v>0</v>
      </c>
      <c r="E38" s="182">
        <v>0</v>
      </c>
      <c r="F38" s="182">
        <v>0</v>
      </c>
      <c r="G38" s="269">
        <f t="shared" si="0"/>
        <v>0</v>
      </c>
      <c r="H38" s="274">
        <v>0</v>
      </c>
      <c r="I38" s="276">
        <v>0</v>
      </c>
    </row>
    <row r="39" spans="1:9" ht="33" customHeight="1" thickBot="1">
      <c r="A39" s="6">
        <v>8.3000000000000007</v>
      </c>
      <c r="B39" s="192" t="s">
        <v>48</v>
      </c>
      <c r="C39" s="228" t="s">
        <v>21</v>
      </c>
      <c r="D39" s="182">
        <v>0</v>
      </c>
      <c r="E39" s="182">
        <v>0</v>
      </c>
      <c r="F39" s="182">
        <v>0</v>
      </c>
      <c r="G39" s="269">
        <f t="shared" si="0"/>
        <v>0.51</v>
      </c>
      <c r="H39" s="273">
        <f>ROUND('[1]Витрати 20 -21'!$CJ$9*'[1]Витрати 20 -21'!$BL$29%,2)</f>
        <v>0.44</v>
      </c>
      <c r="I39" s="273">
        <f>ROUND('[1]Витрати 20 -21'!$CK$9*'[1]Витрати 20 -21'!$BM$29%,2)</f>
        <v>7.0000000000000007E-2</v>
      </c>
    </row>
    <row r="40" spans="1:9" ht="44.25" customHeight="1" thickBot="1">
      <c r="A40" s="6">
        <v>8.4</v>
      </c>
      <c r="B40" s="192" t="s">
        <v>78</v>
      </c>
      <c r="C40" s="228" t="s">
        <v>21</v>
      </c>
      <c r="D40" s="182">
        <v>0</v>
      </c>
      <c r="E40" s="182">
        <v>0</v>
      </c>
      <c r="F40" s="182">
        <v>0</v>
      </c>
      <c r="G40" s="269">
        <f t="shared" si="0"/>
        <v>0</v>
      </c>
      <c r="H40" s="273">
        <f>ROUND('[1]Витрати 20 -21'!$CG$9*'[1]Витрати 20 -21'!$BL$29%,2)</f>
        <v>0</v>
      </c>
      <c r="I40" s="273">
        <f>ROUND('[1]Витрати 20 -21'!$CH$9*'[1]Витрати 20 -21'!$BM$29%,2)</f>
        <v>0</v>
      </c>
    </row>
    <row r="41" spans="1:9" ht="46.5" customHeight="1" thickBot="1">
      <c r="A41" s="6">
        <v>8.5</v>
      </c>
      <c r="B41" s="192" t="s">
        <v>568</v>
      </c>
      <c r="C41" s="228" t="s">
        <v>21</v>
      </c>
      <c r="D41" s="182">
        <v>0</v>
      </c>
      <c r="E41" s="182">
        <v>0</v>
      </c>
      <c r="F41" s="182">
        <v>0</v>
      </c>
      <c r="G41" s="269">
        <f t="shared" si="0"/>
        <v>0.83</v>
      </c>
      <c r="H41" s="272">
        <f>ROUND(H34*4%,2)</f>
        <v>0.71</v>
      </c>
      <c r="I41" s="272">
        <f>ROUND(I34*4%,2)</f>
        <v>0.12</v>
      </c>
    </row>
    <row r="42" spans="1:9" ht="69" customHeight="1" thickBot="1">
      <c r="A42" s="6">
        <v>9</v>
      </c>
      <c r="B42" s="192" t="s">
        <v>79</v>
      </c>
      <c r="C42" s="228" t="s">
        <v>21</v>
      </c>
      <c r="D42" s="182">
        <v>0</v>
      </c>
      <c r="E42" s="182">
        <v>0</v>
      </c>
      <c r="F42" s="182">
        <v>0</v>
      </c>
      <c r="G42" s="269">
        <f t="shared" si="0"/>
        <v>22.46</v>
      </c>
      <c r="H42" s="272">
        <f>ROUND(H34+H36,2)</f>
        <v>19.21</v>
      </c>
      <c r="I42" s="272">
        <f>ROUND(I34+I36,2)</f>
        <v>3.25</v>
      </c>
    </row>
    <row r="43" spans="1:9" ht="69" customHeight="1" thickBot="1">
      <c r="A43" s="6">
        <v>10</v>
      </c>
      <c r="B43" s="192" t="s">
        <v>80</v>
      </c>
      <c r="C43" s="228" t="s">
        <v>53</v>
      </c>
      <c r="D43" s="182">
        <v>0</v>
      </c>
      <c r="E43" s="182">
        <v>0</v>
      </c>
      <c r="F43" s="182">
        <v>0</v>
      </c>
      <c r="G43" s="269">
        <f>G42/G44*1000</f>
        <v>54.450596871636236</v>
      </c>
      <c r="H43" s="272">
        <f>ROUND(H42/H44*1000,2)</f>
        <v>54.46</v>
      </c>
      <c r="I43" s="272">
        <f>ROUND(I42/I44*1000,2)</f>
        <v>54.4</v>
      </c>
    </row>
    <row r="44" spans="1:9" ht="63" customHeight="1" thickBot="1">
      <c r="A44" s="6">
        <v>11</v>
      </c>
      <c r="B44" s="192" t="s">
        <v>81</v>
      </c>
      <c r="C44" s="228" t="s">
        <v>57</v>
      </c>
      <c r="D44" s="182">
        <v>0</v>
      </c>
      <c r="E44" s="182">
        <v>0</v>
      </c>
      <c r="F44" s="182">
        <v>0</v>
      </c>
      <c r="G44" s="282">
        <f>H44+I44</f>
        <v>412.48399999999998</v>
      </c>
      <c r="H44" s="281">
        <f>ROUND('Додаток 1'!K67,3)</f>
        <v>352.74599999999998</v>
      </c>
      <c r="I44" s="281">
        <f>ROUND('Додаток 1'!AA67,3)</f>
        <v>59.738</v>
      </c>
    </row>
    <row r="45" spans="1:9" ht="31.5" customHeight="1" thickBot="1">
      <c r="A45" s="6">
        <v>11.1</v>
      </c>
      <c r="B45" s="192" t="s">
        <v>82</v>
      </c>
      <c r="C45" s="228" t="s">
        <v>57</v>
      </c>
      <c r="D45" s="182">
        <v>0</v>
      </c>
      <c r="E45" s="182">
        <v>0</v>
      </c>
      <c r="F45" s="182">
        <v>0</v>
      </c>
      <c r="G45" s="271">
        <f t="shared" ref="G45:G48" si="1">H45+I45</f>
        <v>352.75</v>
      </c>
      <c r="H45" s="272">
        <f>ROUND(H44,2)</f>
        <v>352.75</v>
      </c>
      <c r="I45" s="272">
        <v>0</v>
      </c>
    </row>
    <row r="46" spans="1:9" ht="31.5" customHeight="1" thickBot="1">
      <c r="A46" s="6">
        <v>11.2</v>
      </c>
      <c r="B46" s="192" t="s">
        <v>83</v>
      </c>
      <c r="C46" s="228" t="s">
        <v>57</v>
      </c>
      <c r="D46" s="182">
        <v>0</v>
      </c>
      <c r="E46" s="182">
        <v>0</v>
      </c>
      <c r="F46" s="182">
        <v>0</v>
      </c>
      <c r="G46" s="271">
        <f t="shared" si="1"/>
        <v>0</v>
      </c>
      <c r="H46" s="272">
        <v>0</v>
      </c>
      <c r="I46" s="272">
        <v>0</v>
      </c>
    </row>
    <row r="47" spans="1:9" ht="42.75" customHeight="1" thickBot="1">
      <c r="A47" s="6">
        <v>11.3</v>
      </c>
      <c r="B47" s="192" t="s">
        <v>84</v>
      </c>
      <c r="C47" s="228" t="s">
        <v>57</v>
      </c>
      <c r="D47" s="182">
        <v>0</v>
      </c>
      <c r="E47" s="182">
        <v>0</v>
      </c>
      <c r="F47" s="182">
        <v>0</v>
      </c>
      <c r="G47" s="271">
        <f t="shared" si="1"/>
        <v>0</v>
      </c>
      <c r="H47" s="272">
        <v>0</v>
      </c>
      <c r="I47" s="272">
        <v>0</v>
      </c>
    </row>
    <row r="48" spans="1:9" ht="30" customHeight="1" thickBot="1">
      <c r="A48" s="6">
        <v>11.4</v>
      </c>
      <c r="B48" s="192" t="s">
        <v>15</v>
      </c>
      <c r="C48" s="228" t="s">
        <v>57</v>
      </c>
      <c r="D48" s="182">
        <v>0</v>
      </c>
      <c r="E48" s="182">
        <v>0</v>
      </c>
      <c r="F48" s="182">
        <v>0</v>
      </c>
      <c r="G48" s="282">
        <f t="shared" si="1"/>
        <v>59.738</v>
      </c>
      <c r="H48" s="272">
        <v>0</v>
      </c>
      <c r="I48" s="280">
        <f>I44</f>
        <v>59.738</v>
      </c>
    </row>
    <row r="49" spans="1:7">
      <c r="A49" s="13" t="s">
        <v>85</v>
      </c>
    </row>
    <row r="50" spans="1:7">
      <c r="A50" s="13" t="s">
        <v>86</v>
      </c>
    </row>
    <row r="51" spans="1:7" ht="32.25" customHeight="1">
      <c r="A51" s="28" t="s">
        <v>506</v>
      </c>
      <c r="B51" s="91"/>
      <c r="C51" s="91"/>
      <c r="D51" s="91"/>
      <c r="E51" s="91"/>
      <c r="F51" s="91"/>
      <c r="G51" s="91"/>
    </row>
    <row r="52" spans="1:7" ht="17.25" customHeight="1">
      <c r="A52" s="28" t="s">
        <v>558</v>
      </c>
      <c r="B52" s="91"/>
      <c r="C52" s="91"/>
      <c r="D52" s="91"/>
      <c r="E52" s="91"/>
      <c r="F52" s="367" t="s">
        <v>486</v>
      </c>
      <c r="G52" s="367"/>
    </row>
    <row r="53" spans="1:7" ht="25.5" customHeight="1">
      <c r="A53" s="323" t="s">
        <v>64</v>
      </c>
      <c r="B53" s="323"/>
      <c r="C53" s="36"/>
      <c r="D53" s="120" t="s">
        <v>65</v>
      </c>
      <c r="E53" s="36"/>
      <c r="F53" s="323" t="s">
        <v>66</v>
      </c>
      <c r="G53" s="323"/>
    </row>
  </sheetData>
  <mergeCells count="10">
    <mergeCell ref="A3:G3"/>
    <mergeCell ref="A4:G4"/>
    <mergeCell ref="A5:G5"/>
    <mergeCell ref="A7:G7"/>
    <mergeCell ref="A8:G8"/>
    <mergeCell ref="F53:G53"/>
    <mergeCell ref="A53:B53"/>
    <mergeCell ref="F52:G52"/>
    <mergeCell ref="B9:F9"/>
    <mergeCell ref="D10:I10"/>
  </mergeCells>
  <pageMargins left="0.70866141732283472" right="0.11811023622047245" top="0.74803149606299213" bottom="0.74803149606299213" header="0.31496062992125984" footer="0.31496062992125984"/>
  <pageSetup paperSize="9" scale="44" orientation="portrait" r:id="rId1"/>
  <rowBreaks count="1" manualBreakCount="1">
    <brk id="4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L51"/>
  <sheetViews>
    <sheetView tabSelected="1" view="pageBreakPreview" zoomScale="60" workbookViewId="0">
      <selection activeCell="G3" sqref="G3"/>
    </sheetView>
  </sheetViews>
  <sheetFormatPr defaultRowHeight="15"/>
  <cols>
    <col min="1" max="1" width="4" style="270" customWidth="1"/>
    <col min="2" max="2" width="12.42578125" customWidth="1"/>
    <col min="3" max="3" width="53.7109375" customWidth="1"/>
    <col min="4" max="4" width="4.7109375" customWidth="1"/>
    <col min="5" max="5" width="11.42578125" customWidth="1"/>
    <col min="6" max="6" width="26.85546875" customWidth="1"/>
    <col min="8" max="8" width="15.28515625" customWidth="1"/>
    <col min="9" max="10" width="24.42578125" customWidth="1"/>
    <col min="11" max="11" width="30.28515625" customWidth="1"/>
    <col min="12" max="12" width="40" customWidth="1"/>
  </cols>
  <sheetData>
    <row r="2" spans="1:12" ht="20.25">
      <c r="A2" s="283" t="s">
        <v>503</v>
      </c>
      <c r="G2" s="14"/>
      <c r="H2" s="29"/>
      <c r="I2" s="225" t="s">
        <v>504</v>
      </c>
      <c r="J2" s="225"/>
      <c r="K2" s="225"/>
    </row>
    <row r="3" spans="1:12" ht="21.75" customHeight="1">
      <c r="A3" s="284" t="s">
        <v>88</v>
      </c>
      <c r="B3" s="19"/>
      <c r="C3" s="19"/>
      <c r="D3" s="19"/>
      <c r="E3" s="19"/>
      <c r="F3" s="19"/>
      <c r="G3" s="19"/>
      <c r="H3" s="19"/>
      <c r="I3" s="226" t="s">
        <v>502</v>
      </c>
      <c r="J3" s="226"/>
      <c r="K3" s="226"/>
    </row>
    <row r="4" spans="1:12" ht="23.25" customHeight="1">
      <c r="A4" s="283" t="s">
        <v>505</v>
      </c>
      <c r="G4" s="14"/>
      <c r="H4" s="29"/>
      <c r="I4" s="225" t="s">
        <v>557</v>
      </c>
      <c r="J4" s="225"/>
      <c r="K4" s="225"/>
    </row>
    <row r="5" spans="1:12">
      <c r="A5" s="285"/>
    </row>
    <row r="6" spans="1:12" ht="25.5" customHeight="1">
      <c r="A6" s="375" t="s">
        <v>563</v>
      </c>
      <c r="B6" s="375"/>
      <c r="C6" s="375"/>
      <c r="D6" s="375"/>
      <c r="E6" s="375"/>
      <c r="F6" s="375"/>
      <c r="G6" s="375"/>
      <c r="H6" s="375"/>
      <c r="I6" s="375"/>
      <c r="J6" s="375"/>
      <c r="K6" s="375"/>
    </row>
    <row r="7" spans="1:12" ht="25.5" customHeight="1">
      <c r="A7" s="375" t="s">
        <v>571</v>
      </c>
      <c r="B7" s="375"/>
      <c r="C7" s="375"/>
      <c r="D7" s="375"/>
      <c r="E7" s="375"/>
      <c r="F7" s="375"/>
      <c r="G7" s="375"/>
      <c r="H7" s="375"/>
      <c r="I7" s="375"/>
      <c r="J7" s="375"/>
      <c r="K7" s="375"/>
    </row>
    <row r="8" spans="1:12" ht="24" thickBot="1">
      <c r="A8" s="286"/>
      <c r="B8" s="229"/>
      <c r="C8" s="229"/>
      <c r="D8" s="234" t="s">
        <v>567</v>
      </c>
      <c r="E8" s="234"/>
      <c r="F8" s="234"/>
      <c r="G8" s="234"/>
      <c r="H8" s="234"/>
      <c r="I8" s="229"/>
      <c r="J8" s="229"/>
      <c r="K8" s="230" t="s">
        <v>1</v>
      </c>
    </row>
    <row r="9" spans="1:12" ht="24.75" customHeight="1" thickBot="1">
      <c r="A9" s="287"/>
      <c r="B9" s="376" t="s">
        <v>69</v>
      </c>
      <c r="C9" s="376" t="s">
        <v>89</v>
      </c>
      <c r="D9" s="378" t="s">
        <v>5</v>
      </c>
      <c r="E9" s="379"/>
      <c r="F9" s="376" t="s">
        <v>6</v>
      </c>
      <c r="G9" s="382" t="s">
        <v>90</v>
      </c>
      <c r="H9" s="383"/>
      <c r="I9" s="383"/>
      <c r="J9" s="383"/>
      <c r="K9" s="384"/>
      <c r="L9" s="5"/>
    </row>
    <row r="10" spans="1:12" ht="58.5" customHeight="1" thickBot="1">
      <c r="A10" s="287"/>
      <c r="B10" s="377"/>
      <c r="C10" s="377"/>
      <c r="D10" s="380"/>
      <c r="E10" s="381"/>
      <c r="F10" s="377"/>
      <c r="G10" s="382" t="s">
        <v>82</v>
      </c>
      <c r="H10" s="384"/>
      <c r="I10" s="302" t="s">
        <v>83</v>
      </c>
      <c r="J10" s="302" t="s">
        <v>91</v>
      </c>
      <c r="K10" s="302" t="s">
        <v>15</v>
      </c>
      <c r="L10" s="5"/>
    </row>
    <row r="11" spans="1:12" ht="19.5" thickBot="1">
      <c r="A11" s="287"/>
      <c r="B11" s="32">
        <v>1</v>
      </c>
      <c r="C11" s="33">
        <v>2</v>
      </c>
      <c r="D11" s="385">
        <v>3</v>
      </c>
      <c r="E11" s="386"/>
      <c r="F11" s="33">
        <v>4</v>
      </c>
      <c r="G11" s="385">
        <v>5</v>
      </c>
      <c r="H11" s="386"/>
      <c r="I11" s="33">
        <v>6</v>
      </c>
      <c r="J11" s="33">
        <v>7</v>
      </c>
      <c r="K11" s="33">
        <v>8</v>
      </c>
      <c r="L11" s="5"/>
    </row>
    <row r="12" spans="1:12" s="245" customFormat="1" ht="38.25" customHeight="1" thickBot="1">
      <c r="A12" s="287"/>
      <c r="B12" s="254">
        <v>1</v>
      </c>
      <c r="C12" s="255" t="s">
        <v>92</v>
      </c>
      <c r="D12" s="387" t="s">
        <v>53</v>
      </c>
      <c r="E12" s="388"/>
      <c r="F12" s="244">
        <f>ROUND('Додаток 1'!G59,2)</f>
        <v>1862.71</v>
      </c>
      <c r="G12" s="389">
        <f>ROUND('Додаток 1'!K59,2)</f>
        <v>1863.04</v>
      </c>
      <c r="H12" s="390"/>
      <c r="I12" s="244">
        <f t="shared" ref="I12:J12" si="0">I13+I14+I15</f>
        <v>0</v>
      </c>
      <c r="J12" s="244">
        <f t="shared" si="0"/>
        <v>0</v>
      </c>
      <c r="K12" s="244">
        <f>ROUND('Додаток 1'!AA59,2)</f>
        <v>1860.79</v>
      </c>
      <c r="L12" s="256"/>
    </row>
    <row r="13" spans="1:12" ht="44.25" customHeight="1" thickBot="1">
      <c r="A13" s="287"/>
      <c r="B13" s="32">
        <v>1.1000000000000001</v>
      </c>
      <c r="C13" s="192" t="s">
        <v>93</v>
      </c>
      <c r="D13" s="391" t="s">
        <v>53</v>
      </c>
      <c r="E13" s="392"/>
      <c r="F13" s="219">
        <f>('Додаток 1'!G49)/F37*1000</f>
        <v>1727.8245944085106</v>
      </c>
      <c r="G13" s="393">
        <f>('Додаток 1'!K49)/G37*1000</f>
        <v>1728.1273210752215</v>
      </c>
      <c r="H13" s="394"/>
      <c r="I13" s="219">
        <v>0</v>
      </c>
      <c r="J13" s="219">
        <v>0</v>
      </c>
      <c r="K13" s="221">
        <f>('Додаток 1'!AA49)/K37*1000</f>
        <v>1726.0370283571594</v>
      </c>
      <c r="L13" s="5"/>
    </row>
    <row r="14" spans="1:12" ht="39" customHeight="1" thickBot="1">
      <c r="A14" s="287"/>
      <c r="B14" s="32">
        <v>1.2</v>
      </c>
      <c r="C14" s="192" t="s">
        <v>94</v>
      </c>
      <c r="D14" s="391" t="s">
        <v>21</v>
      </c>
      <c r="E14" s="392"/>
      <c r="F14" s="182">
        <v>0</v>
      </c>
      <c r="G14" s="395">
        <v>0</v>
      </c>
      <c r="H14" s="396"/>
      <c r="I14" s="182">
        <v>0</v>
      </c>
      <c r="J14" s="182">
        <v>0</v>
      </c>
      <c r="K14" s="182">
        <v>0</v>
      </c>
      <c r="L14" s="5"/>
    </row>
    <row r="15" spans="1:12" ht="26.25" customHeight="1" thickBot="1">
      <c r="A15" s="287"/>
      <c r="B15" s="32">
        <v>1.3</v>
      </c>
      <c r="C15" s="192" t="s">
        <v>95</v>
      </c>
      <c r="D15" s="391" t="s">
        <v>53</v>
      </c>
      <c r="E15" s="392"/>
      <c r="F15" s="219">
        <f>F12-F13</f>
        <v>134.88540559148942</v>
      </c>
      <c r="G15" s="397">
        <f>G12-G13</f>
        <v>134.91267892477845</v>
      </c>
      <c r="H15" s="398"/>
      <c r="I15" s="219">
        <v>0</v>
      </c>
      <c r="J15" s="219">
        <v>0</v>
      </c>
      <c r="K15" s="219">
        <f>K12-K13</f>
        <v>134.75297164284052</v>
      </c>
      <c r="L15" s="261"/>
    </row>
    <row r="16" spans="1:12" s="245" customFormat="1" ht="47.25" customHeight="1" thickBot="1">
      <c r="A16" s="287"/>
      <c r="B16" s="254">
        <v>2</v>
      </c>
      <c r="C16" s="255" t="s">
        <v>96</v>
      </c>
      <c r="D16" s="387" t="s">
        <v>53</v>
      </c>
      <c r="E16" s="388"/>
      <c r="F16" s="244">
        <f>F17+F18+F19</f>
        <v>0</v>
      </c>
      <c r="G16" s="389">
        <f t="shared" ref="G16:K16" si="1">G17+G18+G19</f>
        <v>0</v>
      </c>
      <c r="H16" s="390"/>
      <c r="I16" s="244">
        <f t="shared" si="1"/>
        <v>0</v>
      </c>
      <c r="J16" s="244">
        <f t="shared" si="1"/>
        <v>0</v>
      </c>
      <c r="K16" s="244">
        <f t="shared" si="1"/>
        <v>0</v>
      </c>
      <c r="L16" s="256"/>
    </row>
    <row r="17" spans="1:12" ht="50.25" customHeight="1" thickBot="1">
      <c r="A17" s="287"/>
      <c r="B17" s="32">
        <v>2.1</v>
      </c>
      <c r="C17" s="192" t="s">
        <v>97</v>
      </c>
      <c r="D17" s="391" t="s">
        <v>53</v>
      </c>
      <c r="E17" s="392"/>
      <c r="F17" s="182">
        <f>G17+I17+J17+K17</f>
        <v>0</v>
      </c>
      <c r="G17" s="395">
        <v>0</v>
      </c>
      <c r="H17" s="396"/>
      <c r="I17" s="182">
        <v>0</v>
      </c>
      <c r="J17" s="182">
        <v>0</v>
      </c>
      <c r="K17" s="182">
        <v>0</v>
      </c>
      <c r="L17" s="5"/>
    </row>
    <row r="18" spans="1:12" ht="34.5" customHeight="1" thickBot="1">
      <c r="A18" s="287"/>
      <c r="B18" s="32">
        <v>2.2000000000000002</v>
      </c>
      <c r="C18" s="192" t="s">
        <v>94</v>
      </c>
      <c r="D18" s="391" t="s">
        <v>21</v>
      </c>
      <c r="E18" s="392"/>
      <c r="F18" s="182">
        <f>G18+I18+J18+K18</f>
        <v>0</v>
      </c>
      <c r="G18" s="395">
        <v>0</v>
      </c>
      <c r="H18" s="396"/>
      <c r="I18" s="182">
        <v>0</v>
      </c>
      <c r="J18" s="182">
        <v>0</v>
      </c>
      <c r="K18" s="182">
        <v>0</v>
      </c>
      <c r="L18" s="5"/>
    </row>
    <row r="19" spans="1:12" ht="30.75" customHeight="1" thickBot="1">
      <c r="A19" s="287"/>
      <c r="B19" s="32">
        <v>2.2999999999999998</v>
      </c>
      <c r="C19" s="192" t="s">
        <v>95</v>
      </c>
      <c r="D19" s="391" t="s">
        <v>53</v>
      </c>
      <c r="E19" s="392"/>
      <c r="F19" s="182">
        <f>G19+I19+J19+K19</f>
        <v>0</v>
      </c>
      <c r="G19" s="395">
        <v>0</v>
      </c>
      <c r="H19" s="396"/>
      <c r="I19" s="182">
        <v>0</v>
      </c>
      <c r="J19" s="182">
        <v>0</v>
      </c>
      <c r="K19" s="182">
        <v>0</v>
      </c>
      <c r="L19" s="5"/>
    </row>
    <row r="20" spans="1:12" ht="54.75" customHeight="1" thickBot="1">
      <c r="A20" s="287"/>
      <c r="B20" s="254">
        <v>3</v>
      </c>
      <c r="C20" s="255" t="s">
        <v>98</v>
      </c>
      <c r="D20" s="387" t="s">
        <v>53</v>
      </c>
      <c r="E20" s="388"/>
      <c r="F20" s="244">
        <f>ROUND('Додаток 3'!G43,2)</f>
        <v>54.45</v>
      </c>
      <c r="G20" s="389">
        <f>ROUND('Додаток 3'!H43,2)</f>
        <v>54.46</v>
      </c>
      <c r="H20" s="390"/>
      <c r="I20" s="244">
        <f t="shared" ref="I20:J20" si="2">I21+I22+I23</f>
        <v>0</v>
      </c>
      <c r="J20" s="244">
        <f t="shared" si="2"/>
        <v>0</v>
      </c>
      <c r="K20" s="244">
        <f>ROUND('Додаток 3'!I43,2)</f>
        <v>54.4</v>
      </c>
      <c r="L20" s="5"/>
    </row>
    <row r="21" spans="1:12" ht="45" customHeight="1" thickBot="1">
      <c r="A21" s="287"/>
      <c r="B21" s="32">
        <v>3.1</v>
      </c>
      <c r="C21" s="192" t="s">
        <v>99</v>
      </c>
      <c r="D21" s="391" t="s">
        <v>53</v>
      </c>
      <c r="E21" s="392"/>
      <c r="F21" s="219">
        <f>('Додаток 3'!G34)/F37*1000</f>
        <v>50.498928443285074</v>
      </c>
      <c r="G21" s="393">
        <f>('Додаток 3'!H34)/G37*1000</f>
        <v>50.489587408503567</v>
      </c>
      <c r="H21" s="394"/>
      <c r="I21" s="219">
        <v>0</v>
      </c>
      <c r="J21" s="219">
        <v>0</v>
      </c>
      <c r="K21" s="219">
        <f>('Додаток 3'!I34)/K37*1000</f>
        <v>50.554086176303194</v>
      </c>
      <c r="L21" s="5"/>
    </row>
    <row r="22" spans="1:12" ht="33" customHeight="1" thickBot="1">
      <c r="A22" s="287"/>
      <c r="B22" s="32">
        <v>3.2</v>
      </c>
      <c r="C22" s="192" t="s">
        <v>94</v>
      </c>
      <c r="D22" s="391" t="s">
        <v>21</v>
      </c>
      <c r="E22" s="392"/>
      <c r="F22" s="182">
        <f t="shared" ref="F22:F26" si="3">G22+I22+J22+K22</f>
        <v>0</v>
      </c>
      <c r="G22" s="395">
        <v>0</v>
      </c>
      <c r="H22" s="396"/>
      <c r="I22" s="182">
        <v>0</v>
      </c>
      <c r="J22" s="182">
        <v>0</v>
      </c>
      <c r="K22" s="182">
        <v>0</v>
      </c>
      <c r="L22" s="5"/>
    </row>
    <row r="23" spans="1:12" ht="27.75" customHeight="1" thickBot="1">
      <c r="A23" s="287"/>
      <c r="B23" s="32">
        <v>3.3</v>
      </c>
      <c r="C23" s="192" t="s">
        <v>95</v>
      </c>
      <c r="D23" s="391" t="s">
        <v>53</v>
      </c>
      <c r="E23" s="392"/>
      <c r="F23" s="219">
        <f>F20-F21</f>
        <v>3.951071556714929</v>
      </c>
      <c r="G23" s="397">
        <f>G20-G21</f>
        <v>3.9704125914964337</v>
      </c>
      <c r="H23" s="398"/>
      <c r="I23" s="219">
        <v>0</v>
      </c>
      <c r="J23" s="219">
        <v>0</v>
      </c>
      <c r="K23" s="219">
        <f>K20-K21</f>
        <v>3.8459138236968045</v>
      </c>
      <c r="L23" s="5"/>
    </row>
    <row r="24" spans="1:12" s="245" customFormat="1" ht="40.5" customHeight="1" thickBot="1">
      <c r="A24" s="287"/>
      <c r="B24" s="254">
        <v>4</v>
      </c>
      <c r="C24" s="255" t="s">
        <v>100</v>
      </c>
      <c r="D24" s="387" t="s">
        <v>53</v>
      </c>
      <c r="E24" s="388"/>
      <c r="F24" s="244">
        <f>F12+F16+F20</f>
        <v>1917.16</v>
      </c>
      <c r="G24" s="389">
        <f>G12+G16+G20</f>
        <v>1917.5</v>
      </c>
      <c r="H24" s="390"/>
      <c r="I24" s="244">
        <f t="shared" ref="I24:J24" si="4">I12+I20</f>
        <v>0</v>
      </c>
      <c r="J24" s="244">
        <f t="shared" si="4"/>
        <v>0</v>
      </c>
      <c r="K24" s="244">
        <f>K12+K16+K20</f>
        <v>1915.19</v>
      </c>
      <c r="L24" s="262"/>
    </row>
    <row r="25" spans="1:12" ht="39" customHeight="1" thickBot="1">
      <c r="A25" s="287"/>
      <c r="B25" s="32">
        <v>4.0999999999999996</v>
      </c>
      <c r="C25" s="192" t="s">
        <v>101</v>
      </c>
      <c r="D25" s="391" t="s">
        <v>53</v>
      </c>
      <c r="E25" s="392"/>
      <c r="F25" s="182">
        <f>F13+F17+F21</f>
        <v>1778.3235228517956</v>
      </c>
      <c r="G25" s="399">
        <f>G13+G17+G21</f>
        <v>1778.6169084837252</v>
      </c>
      <c r="H25" s="400"/>
      <c r="I25" s="182">
        <f t="shared" ref="I25:K25" si="5">I13+I17+I21</f>
        <v>0</v>
      </c>
      <c r="J25" s="182">
        <f t="shared" si="5"/>
        <v>0</v>
      </c>
      <c r="K25" s="182">
        <f t="shared" si="5"/>
        <v>1776.5911145334626</v>
      </c>
      <c r="L25" s="261"/>
    </row>
    <row r="26" spans="1:12" ht="40.5" customHeight="1" thickBot="1">
      <c r="A26" s="287"/>
      <c r="B26" s="32">
        <v>4.2</v>
      </c>
      <c r="C26" s="192" t="s">
        <v>94</v>
      </c>
      <c r="D26" s="391" t="s">
        <v>21</v>
      </c>
      <c r="E26" s="392"/>
      <c r="F26" s="182">
        <f t="shared" si="3"/>
        <v>0</v>
      </c>
      <c r="G26" s="395">
        <f>G14+G18+G22</f>
        <v>0</v>
      </c>
      <c r="H26" s="396"/>
      <c r="I26" s="182">
        <v>0</v>
      </c>
      <c r="J26" s="182">
        <v>0</v>
      </c>
      <c r="K26" s="182">
        <v>0</v>
      </c>
      <c r="L26" s="5"/>
    </row>
    <row r="27" spans="1:12" ht="27.75" customHeight="1" thickBot="1">
      <c r="A27" s="287"/>
      <c r="B27" s="32">
        <v>4.3</v>
      </c>
      <c r="C27" s="192" t="s">
        <v>95</v>
      </c>
      <c r="D27" s="391" t="s">
        <v>53</v>
      </c>
      <c r="E27" s="392"/>
      <c r="F27" s="182">
        <f>F15+F19+F23</f>
        <v>138.83647714820435</v>
      </c>
      <c r="G27" s="399">
        <f>G15+G19+G23</f>
        <v>138.88309151627487</v>
      </c>
      <c r="H27" s="400"/>
      <c r="I27" s="182">
        <v>0</v>
      </c>
      <c r="J27" s="182">
        <f t="shared" ref="J27" si="6">J24-J25-J26</f>
        <v>0</v>
      </c>
      <c r="K27" s="182">
        <f>K15+K19+K23</f>
        <v>138.59888546653733</v>
      </c>
      <c r="L27" s="5"/>
    </row>
    <row r="28" spans="1:12" ht="83.25" customHeight="1" thickBot="1">
      <c r="A28" s="287"/>
      <c r="B28" s="32">
        <v>5</v>
      </c>
      <c r="C28" s="192" t="s">
        <v>102</v>
      </c>
      <c r="D28" s="391" t="s">
        <v>21</v>
      </c>
      <c r="E28" s="392"/>
      <c r="F28" s="182">
        <f>F29+F30+F31</f>
        <v>790.8</v>
      </c>
      <c r="G28" s="401">
        <f>G29+G30+G31</f>
        <v>676.39</v>
      </c>
      <c r="H28" s="402"/>
      <c r="I28" s="263">
        <f t="shared" ref="I28:J29" si="7">I29+I30+I31</f>
        <v>0</v>
      </c>
      <c r="J28" s="263">
        <f t="shared" si="7"/>
        <v>0</v>
      </c>
      <c r="K28" s="263">
        <f>K29+K30+K31</f>
        <v>114.41</v>
      </c>
      <c r="L28" s="5"/>
    </row>
    <row r="29" spans="1:12" ht="60.75" customHeight="1" thickBot="1">
      <c r="A29" s="287"/>
      <c r="B29" s="32">
        <v>5.0999999999999996</v>
      </c>
      <c r="C29" s="192" t="s">
        <v>103</v>
      </c>
      <c r="D29" s="391" t="s">
        <v>21</v>
      </c>
      <c r="E29" s="392"/>
      <c r="F29" s="263">
        <f>G29+K29</f>
        <v>733.53</v>
      </c>
      <c r="G29" s="403">
        <f>ROUND('Додаток 1'!K49+'Додаток 3'!H34,2)</f>
        <v>627.4</v>
      </c>
      <c r="H29" s="404"/>
      <c r="I29" s="263">
        <f t="shared" si="7"/>
        <v>0</v>
      </c>
      <c r="J29" s="263">
        <f t="shared" si="7"/>
        <v>0</v>
      </c>
      <c r="K29" s="257">
        <f>ROUND('Додаток 1'!AA49+'Додаток 3'!I34,2)</f>
        <v>106.13</v>
      </c>
      <c r="L29" s="5"/>
    </row>
    <row r="30" spans="1:12" ht="24.75" customHeight="1" thickBot="1">
      <c r="A30" s="287"/>
      <c r="B30" s="32">
        <v>5.2</v>
      </c>
      <c r="C30" s="192" t="s">
        <v>94</v>
      </c>
      <c r="D30" s="391" t="s">
        <v>21</v>
      </c>
      <c r="E30" s="392"/>
      <c r="F30" s="263">
        <v>0</v>
      </c>
      <c r="G30" s="405">
        <v>0</v>
      </c>
      <c r="H30" s="406"/>
      <c r="I30" s="263">
        <v>0</v>
      </c>
      <c r="J30" s="263">
        <v>0</v>
      </c>
      <c r="K30" s="263">
        <v>0</v>
      </c>
      <c r="L30" s="5"/>
    </row>
    <row r="31" spans="1:12" ht="70.5" customHeight="1" thickBot="1">
      <c r="A31" s="287"/>
      <c r="B31" s="32">
        <v>5.3</v>
      </c>
      <c r="C31" s="192" t="s">
        <v>104</v>
      </c>
      <c r="D31" s="391" t="s">
        <v>21</v>
      </c>
      <c r="E31" s="392"/>
      <c r="F31" s="263">
        <f>G31+K31</f>
        <v>57.27</v>
      </c>
      <c r="G31" s="403">
        <f>ROUND('Додаток 1'!K51+'Додаток 3'!H36,2)</f>
        <v>48.99</v>
      </c>
      <c r="H31" s="404"/>
      <c r="I31" s="263">
        <v>0</v>
      </c>
      <c r="J31" s="263">
        <v>0</v>
      </c>
      <c r="K31" s="257">
        <f>ROUND('Додаток 1'!AA51+'Додаток 3'!I36,2)</f>
        <v>8.2799999999999994</v>
      </c>
      <c r="L31" s="5"/>
    </row>
    <row r="32" spans="1:12" ht="133.5" customHeight="1" thickBot="1">
      <c r="A32" s="287"/>
      <c r="B32" s="32">
        <v>6</v>
      </c>
      <c r="C32" s="192" t="s">
        <v>105</v>
      </c>
      <c r="D32" s="391" t="s">
        <v>21</v>
      </c>
      <c r="E32" s="392"/>
      <c r="F32" s="182">
        <f>F33+F34+F35</f>
        <v>790.8</v>
      </c>
      <c r="G32" s="399">
        <f t="shared" ref="G32:K32" si="8">G28</f>
        <v>676.39</v>
      </c>
      <c r="H32" s="400"/>
      <c r="I32" s="182">
        <v>0</v>
      </c>
      <c r="J32" s="182">
        <v>0</v>
      </c>
      <c r="K32" s="182">
        <f t="shared" si="8"/>
        <v>114.41</v>
      </c>
      <c r="L32" s="5"/>
    </row>
    <row r="33" spans="1:12" ht="77.25" customHeight="1" thickBot="1">
      <c r="A33" s="287"/>
      <c r="B33" s="32">
        <v>6.1</v>
      </c>
      <c r="C33" s="192" t="s">
        <v>103</v>
      </c>
      <c r="D33" s="391" t="s">
        <v>21</v>
      </c>
      <c r="E33" s="392"/>
      <c r="F33" s="182">
        <f>F29</f>
        <v>733.53</v>
      </c>
      <c r="G33" s="399">
        <f t="shared" ref="G33:K33" si="9">G29</f>
        <v>627.4</v>
      </c>
      <c r="H33" s="400"/>
      <c r="I33" s="182">
        <f t="shared" si="9"/>
        <v>0</v>
      </c>
      <c r="J33" s="182">
        <f t="shared" si="9"/>
        <v>0</v>
      </c>
      <c r="K33" s="182">
        <f t="shared" si="9"/>
        <v>106.13</v>
      </c>
      <c r="L33" s="5"/>
    </row>
    <row r="34" spans="1:12" ht="33" customHeight="1" thickBot="1">
      <c r="A34" s="287"/>
      <c r="B34" s="32">
        <v>6.2</v>
      </c>
      <c r="C34" s="192" t="s">
        <v>94</v>
      </c>
      <c r="D34" s="391" t="s">
        <v>21</v>
      </c>
      <c r="E34" s="392"/>
      <c r="F34" s="182">
        <v>0</v>
      </c>
      <c r="G34" s="395">
        <v>0</v>
      </c>
      <c r="H34" s="396"/>
      <c r="I34" s="182">
        <v>0</v>
      </c>
      <c r="J34" s="182">
        <v>0</v>
      </c>
      <c r="K34" s="182">
        <v>0</v>
      </c>
      <c r="L34" s="5"/>
    </row>
    <row r="35" spans="1:12" ht="69.75" customHeight="1" thickBot="1">
      <c r="A35" s="287"/>
      <c r="B35" s="32">
        <v>6.3</v>
      </c>
      <c r="C35" s="192" t="s">
        <v>104</v>
      </c>
      <c r="D35" s="391" t="s">
        <v>21</v>
      </c>
      <c r="E35" s="392"/>
      <c r="F35" s="182">
        <f>F31</f>
        <v>57.27</v>
      </c>
      <c r="G35" s="399">
        <f t="shared" ref="G35:K35" si="10">G32-G33-G34</f>
        <v>48.990000000000009</v>
      </c>
      <c r="H35" s="400"/>
      <c r="I35" s="182">
        <f t="shared" si="10"/>
        <v>0</v>
      </c>
      <c r="J35" s="182">
        <f t="shared" si="10"/>
        <v>0</v>
      </c>
      <c r="K35" s="182">
        <f t="shared" si="10"/>
        <v>8.2800000000000011</v>
      </c>
      <c r="L35" s="5"/>
    </row>
    <row r="36" spans="1:12" ht="79.5" customHeight="1" thickBot="1">
      <c r="A36" s="287"/>
      <c r="B36" s="32">
        <v>7</v>
      </c>
      <c r="C36" s="192" t="s">
        <v>106</v>
      </c>
      <c r="D36" s="391" t="s">
        <v>57</v>
      </c>
      <c r="E36" s="392"/>
      <c r="F36" s="190">
        <f>F37+F38</f>
        <v>412.48399999999998</v>
      </c>
      <c r="G36" s="407">
        <f t="shared" ref="G36:K36" si="11">G37+G38</f>
        <v>352.74599999999998</v>
      </c>
      <c r="H36" s="408"/>
      <c r="I36" s="190">
        <f t="shared" si="11"/>
        <v>0</v>
      </c>
      <c r="J36" s="190">
        <f t="shared" si="11"/>
        <v>0</v>
      </c>
      <c r="K36" s="190">
        <f t="shared" si="11"/>
        <v>59.738</v>
      </c>
      <c r="L36" s="5"/>
    </row>
    <row r="37" spans="1:12" ht="52.5" customHeight="1" thickBot="1">
      <c r="A37" s="287"/>
      <c r="B37" s="32">
        <v>7.1</v>
      </c>
      <c r="C37" s="192" t="s">
        <v>107</v>
      </c>
      <c r="D37" s="391" t="s">
        <v>57</v>
      </c>
      <c r="E37" s="392"/>
      <c r="F37" s="190">
        <f>G37+K37</f>
        <v>412.48399999999998</v>
      </c>
      <c r="G37" s="409">
        <f>'Додаток 1'!K67</f>
        <v>352.74599999999998</v>
      </c>
      <c r="H37" s="410"/>
      <c r="I37" s="190">
        <v>0</v>
      </c>
      <c r="J37" s="190">
        <v>0</v>
      </c>
      <c r="K37" s="279">
        <f>'Додаток 1'!AA67</f>
        <v>59.738</v>
      </c>
      <c r="L37" s="5"/>
    </row>
    <row r="38" spans="1:12" ht="42.75" customHeight="1" thickBot="1">
      <c r="A38" s="287"/>
      <c r="B38" s="32">
        <v>7.2</v>
      </c>
      <c r="C38" s="192" t="s">
        <v>108</v>
      </c>
      <c r="D38" s="391" t="s">
        <v>57</v>
      </c>
      <c r="E38" s="392"/>
      <c r="F38" s="190">
        <v>0</v>
      </c>
      <c r="G38" s="411">
        <v>0</v>
      </c>
      <c r="H38" s="412"/>
      <c r="I38" s="190">
        <v>0</v>
      </c>
      <c r="J38" s="190">
        <v>0</v>
      </c>
      <c r="K38" s="190">
        <v>0</v>
      </c>
      <c r="L38" s="5"/>
    </row>
    <row r="39" spans="1:12" ht="35.25" customHeight="1" thickBot="1">
      <c r="A39" s="287"/>
      <c r="B39" s="32">
        <v>8</v>
      </c>
      <c r="C39" s="192" t="s">
        <v>109</v>
      </c>
      <c r="D39" s="413"/>
      <c r="E39" s="414"/>
      <c r="F39" s="266" t="s">
        <v>129</v>
      </c>
      <c r="G39" s="415" t="s">
        <v>129</v>
      </c>
      <c r="H39" s="416"/>
      <c r="I39" s="266" t="s">
        <v>129</v>
      </c>
      <c r="J39" s="266" t="s">
        <v>129</v>
      </c>
      <c r="K39" s="266" t="s">
        <v>129</v>
      </c>
      <c r="L39" s="5"/>
    </row>
    <row r="40" spans="1:12" ht="26.25" customHeight="1" thickBot="1">
      <c r="A40" s="287"/>
      <c r="B40" s="32">
        <v>8.1</v>
      </c>
      <c r="C40" s="192" t="s">
        <v>110</v>
      </c>
      <c r="D40" s="391" t="s">
        <v>111</v>
      </c>
      <c r="E40" s="392"/>
      <c r="F40" s="263">
        <f>F15/F13*100</f>
        <v>7.8066608166128688</v>
      </c>
      <c r="G40" s="401">
        <f t="shared" ref="G40:K40" si="12">G15/G13*100</f>
        <v>7.8068714775504668</v>
      </c>
      <c r="H40" s="402"/>
      <c r="I40" s="263">
        <v>0</v>
      </c>
      <c r="J40" s="263">
        <v>0</v>
      </c>
      <c r="K40" s="263">
        <f t="shared" si="12"/>
        <v>7.8070730482009578</v>
      </c>
      <c r="L40" s="5"/>
    </row>
    <row r="41" spans="1:12" ht="33" customHeight="1" thickBot="1">
      <c r="A41" s="287"/>
      <c r="B41" s="32">
        <v>8.1999999999999993</v>
      </c>
      <c r="C41" s="192" t="s">
        <v>112</v>
      </c>
      <c r="D41" s="391" t="s">
        <v>111</v>
      </c>
      <c r="E41" s="392"/>
      <c r="F41" s="263">
        <v>0</v>
      </c>
      <c r="G41" s="401">
        <v>0</v>
      </c>
      <c r="H41" s="402"/>
      <c r="I41" s="263">
        <v>0</v>
      </c>
      <c r="J41" s="263">
        <v>0</v>
      </c>
      <c r="K41" s="263">
        <v>0</v>
      </c>
      <c r="L41" s="5"/>
    </row>
    <row r="42" spans="1:12" ht="36" customHeight="1" thickBot="1">
      <c r="A42" s="287"/>
      <c r="B42" s="32">
        <v>8.3000000000000007</v>
      </c>
      <c r="C42" s="192" t="s">
        <v>113</v>
      </c>
      <c r="D42" s="418" t="s">
        <v>111</v>
      </c>
      <c r="E42" s="336"/>
      <c r="F42" s="264">
        <f>F23/F21*100</f>
        <v>7.8240700912145984</v>
      </c>
      <c r="G42" s="419">
        <f t="shared" ref="G42:K42" si="13">G23/G21*100</f>
        <v>7.8638245929253277</v>
      </c>
      <c r="H42" s="420"/>
      <c r="I42" s="264">
        <v>0</v>
      </c>
      <c r="J42" s="264">
        <v>0</v>
      </c>
      <c r="K42" s="264">
        <f t="shared" si="13"/>
        <v>7.6075231788079369</v>
      </c>
      <c r="L42" s="5"/>
    </row>
    <row r="43" spans="1:12" ht="25.5" customHeight="1" thickBot="1">
      <c r="A43" s="287"/>
      <c r="B43" s="32">
        <v>8.4</v>
      </c>
      <c r="C43" s="227" t="s">
        <v>114</v>
      </c>
      <c r="D43" s="421" t="s">
        <v>111</v>
      </c>
      <c r="E43" s="422"/>
      <c r="F43" s="265">
        <f>F27/F25*100</f>
        <v>7.8071551865635929</v>
      </c>
      <c r="G43" s="423">
        <f t="shared" ref="G43:K43" si="14">G27/G25*100</f>
        <v>7.8084882052916624</v>
      </c>
      <c r="H43" s="424"/>
      <c r="I43" s="265">
        <v>0</v>
      </c>
      <c r="J43" s="265">
        <v>0</v>
      </c>
      <c r="K43" s="265">
        <f t="shared" si="14"/>
        <v>7.8013947234523773</v>
      </c>
      <c r="L43" s="5"/>
    </row>
    <row r="44" spans="1:12" ht="24.75" customHeight="1">
      <c r="A44" s="287"/>
      <c r="B44" s="117"/>
      <c r="C44" s="112"/>
      <c r="D44" s="117"/>
      <c r="E44" s="117"/>
      <c r="F44" s="113"/>
      <c r="G44" s="113"/>
      <c r="H44" s="113"/>
      <c r="I44" s="113"/>
      <c r="J44" s="113"/>
      <c r="K44" s="113"/>
      <c r="L44" s="5"/>
    </row>
    <row r="45" spans="1:12" ht="21.75" customHeight="1">
      <c r="A45" s="288"/>
      <c r="B45" s="425" t="s">
        <v>497</v>
      </c>
      <c r="C45" s="425"/>
      <c r="D45" s="425"/>
      <c r="E45" s="425"/>
      <c r="F45" s="97"/>
      <c r="G45" s="97"/>
      <c r="H45" s="118"/>
      <c r="I45" s="118"/>
      <c r="J45" s="118"/>
      <c r="K45" s="118"/>
      <c r="L45" s="119"/>
    </row>
    <row r="46" spans="1:12" ht="21.75" customHeight="1">
      <c r="A46" s="426" t="s">
        <v>564</v>
      </c>
      <c r="B46" s="426"/>
      <c r="C46" s="426"/>
      <c r="D46" s="426"/>
      <c r="E46" s="427"/>
      <c r="F46" s="427"/>
      <c r="G46" s="427"/>
      <c r="H46" s="417" t="s">
        <v>486</v>
      </c>
      <c r="I46" s="417"/>
      <c r="J46" s="417"/>
      <c r="K46" s="417"/>
      <c r="L46" s="417"/>
    </row>
    <row r="47" spans="1:12" ht="29.25" customHeight="1">
      <c r="A47" s="323" t="s">
        <v>64</v>
      </c>
      <c r="B47" s="323"/>
      <c r="C47" s="323"/>
      <c r="D47" s="323"/>
      <c r="E47" s="323" t="s">
        <v>65</v>
      </c>
      <c r="F47" s="323"/>
      <c r="G47" s="323"/>
      <c r="H47" s="323" t="s">
        <v>66</v>
      </c>
      <c r="I47" s="323"/>
      <c r="J47" s="323"/>
      <c r="K47" s="323"/>
      <c r="L47" s="323"/>
    </row>
    <row r="48" spans="1:12">
      <c r="A48" s="289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" ht="15.75">
      <c r="A49" s="290"/>
    </row>
    <row r="51" spans="1:1" ht="15.75">
      <c r="A51" s="291"/>
    </row>
  </sheetData>
  <mergeCells count="81">
    <mergeCell ref="A7:K7"/>
    <mergeCell ref="A6:K6"/>
    <mergeCell ref="H46:L46"/>
    <mergeCell ref="H47:L47"/>
    <mergeCell ref="D41:E41"/>
    <mergeCell ref="G41:H41"/>
    <mergeCell ref="D42:E42"/>
    <mergeCell ref="G42:H42"/>
    <mergeCell ref="D43:E43"/>
    <mergeCell ref="G43:H43"/>
    <mergeCell ref="B45:E45"/>
    <mergeCell ref="A46:D46"/>
    <mergeCell ref="A47:D47"/>
    <mergeCell ref="E46:G46"/>
    <mergeCell ref="E47:G47"/>
    <mergeCell ref="D38:E38"/>
    <mergeCell ref="G38:H38"/>
    <mergeCell ref="D39:E39"/>
    <mergeCell ref="G39:H39"/>
    <mergeCell ref="D40:E40"/>
    <mergeCell ref="G40:H40"/>
    <mergeCell ref="D35:E35"/>
    <mergeCell ref="G35:H35"/>
    <mergeCell ref="D36:E36"/>
    <mergeCell ref="G36:H36"/>
    <mergeCell ref="D37:E37"/>
    <mergeCell ref="G37:H37"/>
    <mergeCell ref="D32:E32"/>
    <mergeCell ref="G32:H32"/>
    <mergeCell ref="D33:E33"/>
    <mergeCell ref="G33:H33"/>
    <mergeCell ref="D34:E34"/>
    <mergeCell ref="G34:H34"/>
    <mergeCell ref="D29:E29"/>
    <mergeCell ref="G29:H29"/>
    <mergeCell ref="D30:E30"/>
    <mergeCell ref="G30:H30"/>
    <mergeCell ref="D31:E31"/>
    <mergeCell ref="G31:H31"/>
    <mergeCell ref="D26:E26"/>
    <mergeCell ref="G26:H26"/>
    <mergeCell ref="D27:E27"/>
    <mergeCell ref="G27:H27"/>
    <mergeCell ref="D28:E28"/>
    <mergeCell ref="G28:H28"/>
    <mergeCell ref="D23:E23"/>
    <mergeCell ref="G23:H23"/>
    <mergeCell ref="D24:E24"/>
    <mergeCell ref="G24:H24"/>
    <mergeCell ref="D25:E25"/>
    <mergeCell ref="G25:H25"/>
    <mergeCell ref="D20:E20"/>
    <mergeCell ref="G20:H20"/>
    <mergeCell ref="D21:E21"/>
    <mergeCell ref="G21:H21"/>
    <mergeCell ref="D22:E22"/>
    <mergeCell ref="G22:H22"/>
    <mergeCell ref="D17:E17"/>
    <mergeCell ref="G17:H17"/>
    <mergeCell ref="D18:E18"/>
    <mergeCell ref="G18:H18"/>
    <mergeCell ref="D19:E19"/>
    <mergeCell ref="G19:H19"/>
    <mergeCell ref="D14:E14"/>
    <mergeCell ref="G14:H14"/>
    <mergeCell ref="D15:E15"/>
    <mergeCell ref="G15:H15"/>
    <mergeCell ref="D16:E16"/>
    <mergeCell ref="G16:H16"/>
    <mergeCell ref="D11:E11"/>
    <mergeCell ref="G11:H11"/>
    <mergeCell ref="D12:E12"/>
    <mergeCell ref="G12:H12"/>
    <mergeCell ref="D13:E13"/>
    <mergeCell ref="G13:H13"/>
    <mergeCell ref="B9:B10"/>
    <mergeCell ref="C9:C10"/>
    <mergeCell ref="D9:E10"/>
    <mergeCell ref="F9:F10"/>
    <mergeCell ref="G9:K9"/>
    <mergeCell ref="G10:H10"/>
  </mergeCells>
  <pageMargins left="0.70866141732283472" right="0.39370078740157483" top="0.55118110236220474" bottom="0.55118110236220474" header="0.31496062992125984" footer="0.31496062992125984"/>
  <pageSetup paperSize="9" scale="4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3:S87"/>
  <sheetViews>
    <sheetView view="pageBreakPreview" topLeftCell="A34" zoomScale="60" workbookViewId="0">
      <pane xSplit="1" topLeftCell="B1" activePane="topRight" state="frozen"/>
      <selection activeCell="A19" sqref="A19"/>
      <selection pane="topRight" activeCell="H24" sqref="H24"/>
    </sheetView>
  </sheetViews>
  <sheetFormatPr defaultRowHeight="15"/>
  <cols>
    <col min="2" max="2" width="11.7109375" customWidth="1"/>
    <col min="3" max="3" width="59.140625" customWidth="1"/>
    <col min="4" max="4" width="14.5703125" customWidth="1"/>
    <col min="5" max="5" width="23.5703125" customWidth="1"/>
    <col min="6" max="6" width="21.7109375" customWidth="1"/>
    <col min="7" max="7" width="23.85546875" customWidth="1"/>
    <col min="8" max="8" width="16.28515625" customWidth="1"/>
    <col min="9" max="9" width="15.28515625" customWidth="1"/>
    <col min="10" max="10" width="16.28515625" customWidth="1"/>
    <col min="11" max="11" width="17.140625" customWidth="1"/>
    <col min="12" max="13" width="13.85546875" customWidth="1"/>
    <col min="14" max="14" width="14.140625" customWidth="1"/>
    <col min="15" max="15" width="13.42578125" customWidth="1"/>
    <col min="16" max="16" width="17.28515625" customWidth="1"/>
    <col min="17" max="17" width="16.140625" customWidth="1"/>
    <col min="18" max="19" width="15.85546875" customWidth="1"/>
  </cols>
  <sheetData>
    <row r="3" spans="1:18" ht="20.25">
      <c r="B3" s="1"/>
      <c r="D3" s="1"/>
      <c r="E3" s="1"/>
      <c r="M3" s="153" t="s">
        <v>133</v>
      </c>
      <c r="N3" s="153"/>
      <c r="O3" s="153"/>
      <c r="P3" s="153"/>
      <c r="Q3" s="153"/>
    </row>
    <row r="4" spans="1:18" ht="20.25">
      <c r="B4" s="1"/>
      <c r="D4" s="1"/>
      <c r="E4" s="1"/>
      <c r="M4" s="153" t="s">
        <v>549</v>
      </c>
      <c r="N4" s="153"/>
      <c r="O4" s="153"/>
      <c r="P4" s="153"/>
      <c r="Q4" s="153"/>
    </row>
    <row r="5" spans="1:18" ht="20.25">
      <c r="B5" s="1"/>
      <c r="D5" s="1"/>
      <c r="E5" s="1"/>
      <c r="M5" s="153" t="s">
        <v>548</v>
      </c>
      <c r="N5" s="153"/>
      <c r="O5" s="153"/>
      <c r="P5" s="153"/>
      <c r="Q5" s="153"/>
    </row>
    <row r="6" spans="1:18" ht="20.25">
      <c r="B6" s="1"/>
      <c r="D6" s="1"/>
      <c r="E6" s="1"/>
      <c r="M6" s="153" t="s">
        <v>544</v>
      </c>
      <c r="N6" s="153"/>
      <c r="O6" s="153"/>
      <c r="P6" s="153"/>
      <c r="Q6" s="153"/>
    </row>
    <row r="7" spans="1:18" ht="21.75" customHeight="1">
      <c r="B7" s="1"/>
    </row>
    <row r="8" spans="1:18" ht="20.25" customHeight="1">
      <c r="B8" s="115"/>
      <c r="C8" s="115"/>
      <c r="D8" s="437"/>
      <c r="E8" s="437"/>
      <c r="F8" s="437"/>
    </row>
    <row r="9" spans="1:18" ht="20.25" customHeight="1">
      <c r="B9" s="438"/>
      <c r="C9" s="438"/>
      <c r="D9" s="150"/>
      <c r="E9" s="150"/>
      <c r="F9" s="150"/>
    </row>
    <row r="10" spans="1:18" ht="20.25" customHeight="1">
      <c r="A10" s="24"/>
      <c r="B10" s="439"/>
      <c r="C10" s="439"/>
      <c r="D10" s="239"/>
      <c r="E10" s="239"/>
      <c r="F10" s="239"/>
    </row>
    <row r="11" spans="1:18" ht="21" customHeight="1">
      <c r="A11" s="24"/>
      <c r="B11" s="430"/>
      <c r="C11" s="430"/>
      <c r="D11" s="430"/>
      <c r="E11" s="430"/>
      <c r="F11" s="430"/>
    </row>
    <row r="12" spans="1:18" ht="23.25">
      <c r="B12" s="440"/>
      <c r="C12" s="440"/>
      <c r="D12" s="151"/>
      <c r="E12" s="151"/>
      <c r="F12" s="152"/>
    </row>
    <row r="13" spans="1:18">
      <c r="B13" s="11"/>
      <c r="D13" s="11"/>
      <c r="E13" s="11"/>
    </row>
    <row r="14" spans="1:18" ht="26.25">
      <c r="B14" s="147" t="s">
        <v>175</v>
      </c>
      <c r="C14" s="148"/>
      <c r="D14" s="147"/>
      <c r="E14" s="147"/>
      <c r="F14" s="148"/>
      <c r="G14" s="148"/>
      <c r="H14" s="149" t="s">
        <v>543</v>
      </c>
      <c r="I14" s="149"/>
      <c r="J14" s="148"/>
      <c r="K14" s="148"/>
      <c r="L14" s="148"/>
      <c r="M14" s="148"/>
      <c r="N14" s="148"/>
      <c r="O14" s="148"/>
      <c r="P14" s="148"/>
      <c r="Q14" s="148"/>
      <c r="R14" s="148"/>
    </row>
    <row r="15" spans="1:18" ht="24.75" customHeight="1">
      <c r="B15" s="309" t="s">
        <v>547</v>
      </c>
      <c r="C15" s="309"/>
      <c r="D15" s="309"/>
      <c r="E15" s="309"/>
      <c r="F15" s="309"/>
      <c r="G15" s="309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</row>
    <row r="16" spans="1:18" ht="25.5" customHeight="1">
      <c r="A16" s="24"/>
      <c r="B16" s="428" t="s">
        <v>512</v>
      </c>
      <c r="C16" s="428"/>
      <c r="D16" s="428"/>
      <c r="E16" s="428"/>
      <c r="F16" s="428"/>
      <c r="G16" s="428"/>
      <c r="H16" s="428"/>
      <c r="I16" s="428"/>
      <c r="J16" s="428"/>
      <c r="K16" s="428"/>
      <c r="L16" s="428"/>
      <c r="M16" s="428"/>
      <c r="N16" s="428"/>
      <c r="O16" s="428"/>
      <c r="P16" s="428"/>
      <c r="Q16" s="428"/>
      <c r="R16" s="148"/>
    </row>
    <row r="17" spans="1:19" ht="26.25">
      <c r="A17" s="24"/>
      <c r="B17" s="429" t="s">
        <v>514</v>
      </c>
      <c r="C17" s="429"/>
      <c r="D17" s="429"/>
      <c r="E17" s="429"/>
      <c r="F17" s="429"/>
      <c r="G17" s="429"/>
      <c r="H17" s="429"/>
      <c r="I17" s="429"/>
      <c r="J17" s="429"/>
      <c r="K17" s="429"/>
      <c r="L17" s="429"/>
      <c r="M17" s="429"/>
      <c r="N17" s="429"/>
      <c r="O17" s="429"/>
      <c r="P17" s="429"/>
      <c r="Q17" s="429"/>
      <c r="R17" s="148"/>
    </row>
    <row r="18" spans="1:19">
      <c r="B18" s="22"/>
      <c r="D18" s="22"/>
      <c r="E18" s="22"/>
    </row>
    <row r="19" spans="1:19" ht="23.25" thickBot="1">
      <c r="B19" s="21"/>
      <c r="D19" s="21"/>
      <c r="E19" s="21"/>
      <c r="F19" t="s">
        <v>513</v>
      </c>
      <c r="G19" s="368" t="s">
        <v>515</v>
      </c>
      <c r="H19" s="368"/>
      <c r="I19" s="368"/>
      <c r="J19" s="368"/>
      <c r="K19" s="368"/>
    </row>
    <row r="20" spans="1:19" ht="25.5" customHeight="1" thickBot="1">
      <c r="B20" s="154" t="s">
        <v>2</v>
      </c>
      <c r="C20" s="433" t="s">
        <v>4</v>
      </c>
      <c r="D20" s="143" t="s">
        <v>176</v>
      </c>
      <c r="E20" s="143" t="s">
        <v>178</v>
      </c>
      <c r="F20" s="433" t="s">
        <v>135</v>
      </c>
      <c r="G20" s="433" t="s">
        <v>136</v>
      </c>
      <c r="H20" s="370" t="s">
        <v>137</v>
      </c>
      <c r="I20" s="371"/>
      <c r="J20" s="371"/>
      <c r="K20" s="371"/>
      <c r="L20" s="371"/>
      <c r="M20" s="371"/>
      <c r="N20" s="371"/>
      <c r="O20" s="371"/>
      <c r="P20" s="371"/>
      <c r="Q20" s="371"/>
      <c r="R20" s="371"/>
      <c r="S20" s="436"/>
    </row>
    <row r="21" spans="1:19" ht="85.5" customHeight="1" thickBot="1">
      <c r="B21" s="155" t="s">
        <v>3</v>
      </c>
      <c r="C21" s="434"/>
      <c r="D21" s="144" t="s">
        <v>177</v>
      </c>
      <c r="E21" s="144" t="s">
        <v>179</v>
      </c>
      <c r="F21" s="434"/>
      <c r="G21" s="434"/>
      <c r="H21" s="145" t="s">
        <v>138</v>
      </c>
      <c r="I21" s="145" t="s">
        <v>139</v>
      </c>
      <c r="J21" s="145" t="s">
        <v>140</v>
      </c>
      <c r="K21" s="145" t="s">
        <v>141</v>
      </c>
      <c r="L21" s="145" t="s">
        <v>142</v>
      </c>
      <c r="M21" s="145" t="s">
        <v>143</v>
      </c>
      <c r="N21" s="145" t="s">
        <v>144</v>
      </c>
      <c r="O21" s="145" t="s">
        <v>145</v>
      </c>
      <c r="P21" s="145" t="s">
        <v>146</v>
      </c>
      <c r="Q21" s="145" t="s">
        <v>147</v>
      </c>
      <c r="R21" s="145" t="s">
        <v>148</v>
      </c>
      <c r="S21" s="145" t="s">
        <v>149</v>
      </c>
    </row>
    <row r="22" spans="1:19" ht="23.25" customHeight="1" thickBot="1">
      <c r="B22" s="25"/>
      <c r="C22" s="435"/>
      <c r="D22" s="146"/>
      <c r="E22" s="146"/>
      <c r="F22" s="435"/>
      <c r="G22" s="435"/>
      <c r="H22" s="137" t="s">
        <v>150</v>
      </c>
      <c r="I22" s="137" t="s">
        <v>150</v>
      </c>
      <c r="J22" s="137" t="s">
        <v>150</v>
      </c>
      <c r="K22" s="137" t="s">
        <v>150</v>
      </c>
      <c r="L22" s="137" t="s">
        <v>150</v>
      </c>
      <c r="M22" s="137" t="s">
        <v>150</v>
      </c>
      <c r="N22" s="137" t="s">
        <v>150</v>
      </c>
      <c r="O22" s="137" t="s">
        <v>150</v>
      </c>
      <c r="P22" s="137" t="s">
        <v>150</v>
      </c>
      <c r="Q22" s="137" t="s">
        <v>150</v>
      </c>
      <c r="R22" s="137" t="s">
        <v>150</v>
      </c>
      <c r="S22" s="137" t="s">
        <v>150</v>
      </c>
    </row>
    <row r="23" spans="1:19" ht="19.5" thickBot="1">
      <c r="B23" s="27">
        <v>1</v>
      </c>
      <c r="C23" s="23">
        <v>2</v>
      </c>
      <c r="D23" s="86">
        <v>1</v>
      </c>
      <c r="E23" s="88"/>
      <c r="F23" s="88">
        <v>5</v>
      </c>
      <c r="G23" s="88">
        <v>6</v>
      </c>
      <c r="H23" s="88">
        <v>7</v>
      </c>
      <c r="I23" s="88">
        <v>8</v>
      </c>
      <c r="J23" s="88">
        <v>9</v>
      </c>
      <c r="K23" s="88">
        <v>10</v>
      </c>
      <c r="L23" s="88">
        <v>11</v>
      </c>
      <c r="M23" s="88">
        <v>12</v>
      </c>
      <c r="N23" s="88">
        <v>13</v>
      </c>
      <c r="O23" s="88">
        <v>14</v>
      </c>
      <c r="P23" s="88">
        <v>15</v>
      </c>
      <c r="Q23" s="88">
        <v>16</v>
      </c>
      <c r="R23" s="88">
        <v>17</v>
      </c>
      <c r="S23" s="88">
        <v>18</v>
      </c>
    </row>
    <row r="24" spans="1:19" ht="50.25" customHeight="1" thickBot="1">
      <c r="B24" s="78">
        <v>1</v>
      </c>
      <c r="C24" s="57" t="s">
        <v>151</v>
      </c>
      <c r="D24" s="90" t="s">
        <v>57</v>
      </c>
      <c r="E24" s="135">
        <f>E25+E26</f>
        <v>634.34299999999996</v>
      </c>
      <c r="F24" s="138">
        <f t="shared" ref="F24:P24" si="0">F25+F26</f>
        <v>538.79</v>
      </c>
      <c r="G24" s="135">
        <f t="shared" si="0"/>
        <v>663.48199999999997</v>
      </c>
      <c r="H24" s="135">
        <f t="shared" si="0"/>
        <v>146.32900000000001</v>
      </c>
      <c r="I24" s="135">
        <f t="shared" si="0"/>
        <v>125.76300000000001</v>
      </c>
      <c r="J24" s="135">
        <f t="shared" si="0"/>
        <v>109.586</v>
      </c>
      <c r="K24" s="135">
        <f>K25+K26</f>
        <v>22.457999999999998</v>
      </c>
      <c r="L24" s="138">
        <f t="shared" si="0"/>
        <v>0</v>
      </c>
      <c r="M24" s="138">
        <f t="shared" si="0"/>
        <v>0</v>
      </c>
      <c r="N24" s="138">
        <f t="shared" si="0"/>
        <v>0</v>
      </c>
      <c r="O24" s="138">
        <f t="shared" si="0"/>
        <v>0</v>
      </c>
      <c r="P24" s="138">
        <f t="shared" si="0"/>
        <v>0</v>
      </c>
      <c r="Q24" s="135">
        <f>Q25+Q26</f>
        <v>26.763000000000002</v>
      </c>
      <c r="R24" s="135">
        <f>R25+R26</f>
        <v>100.43600000000001</v>
      </c>
      <c r="S24" s="135">
        <f>S25+S26</f>
        <v>132.14699999999999</v>
      </c>
    </row>
    <row r="25" spans="1:19" ht="52.5" customHeight="1" thickBot="1">
      <c r="B25" s="78">
        <v>1.1000000000000001</v>
      </c>
      <c r="C25" s="57" t="s">
        <v>152</v>
      </c>
      <c r="D25" s="90" t="s">
        <v>57</v>
      </c>
      <c r="E25" s="138">
        <v>0</v>
      </c>
      <c r="F25" s="138">
        <v>0</v>
      </c>
      <c r="G25" s="138">
        <v>0</v>
      </c>
      <c r="H25" s="138">
        <v>0</v>
      </c>
      <c r="I25" s="138">
        <v>0</v>
      </c>
      <c r="J25" s="138">
        <v>0</v>
      </c>
      <c r="K25" s="138">
        <v>0</v>
      </c>
      <c r="L25" s="138">
        <v>0</v>
      </c>
      <c r="M25" s="138">
        <v>0</v>
      </c>
      <c r="N25" s="138">
        <v>0</v>
      </c>
      <c r="O25" s="138">
        <v>0</v>
      </c>
      <c r="P25" s="138">
        <v>0</v>
      </c>
      <c r="Q25" s="138">
        <v>0</v>
      </c>
      <c r="R25" s="138">
        <v>0</v>
      </c>
      <c r="S25" s="138">
        <v>0</v>
      </c>
    </row>
    <row r="26" spans="1:19" ht="31.5" customHeight="1" thickBot="1">
      <c r="B26" s="78">
        <v>1.2</v>
      </c>
      <c r="C26" s="57" t="s">
        <v>153</v>
      </c>
      <c r="D26" s="90" t="s">
        <v>57</v>
      </c>
      <c r="E26" s="135">
        <v>634.34299999999996</v>
      </c>
      <c r="F26" s="138">
        <v>538.79</v>
      </c>
      <c r="G26" s="135">
        <f>S26+R26+Q26+P26+O26+N26+M26+L26+K26+J26+I26+H26</f>
        <v>663.48199999999997</v>
      </c>
      <c r="H26" s="249">
        <v>146.32900000000001</v>
      </c>
      <c r="I26" s="250">
        <v>125.76300000000001</v>
      </c>
      <c r="J26" s="250">
        <v>109.586</v>
      </c>
      <c r="K26" s="250">
        <v>22.457999999999998</v>
      </c>
      <c r="L26" s="249">
        <v>0</v>
      </c>
      <c r="M26" s="249">
        <v>0</v>
      </c>
      <c r="N26" s="249">
        <v>0</v>
      </c>
      <c r="O26" s="249">
        <v>0</v>
      </c>
      <c r="P26" s="249">
        <v>0</v>
      </c>
      <c r="Q26" s="250">
        <v>26.763000000000002</v>
      </c>
      <c r="R26" s="250">
        <v>100.43600000000001</v>
      </c>
      <c r="S26" s="250">
        <v>132.14699999999999</v>
      </c>
    </row>
    <row r="27" spans="1:19" ht="62.25" customHeight="1" thickBot="1">
      <c r="B27" s="78">
        <v>2</v>
      </c>
      <c r="C27" s="57" t="s">
        <v>154</v>
      </c>
      <c r="D27" s="90" t="s">
        <v>57</v>
      </c>
      <c r="E27" s="138">
        <v>0</v>
      </c>
      <c r="F27" s="138">
        <v>0</v>
      </c>
      <c r="G27" s="138">
        <v>0</v>
      </c>
      <c r="H27" s="138">
        <v>0</v>
      </c>
      <c r="I27" s="138">
        <v>0</v>
      </c>
      <c r="J27" s="138">
        <v>0</v>
      </c>
      <c r="K27" s="138">
        <v>0</v>
      </c>
      <c r="L27" s="138">
        <v>0</v>
      </c>
      <c r="M27" s="138">
        <v>0</v>
      </c>
      <c r="N27" s="138">
        <v>0</v>
      </c>
      <c r="O27" s="138">
        <v>0</v>
      </c>
      <c r="P27" s="138">
        <v>0</v>
      </c>
      <c r="Q27" s="138">
        <v>0</v>
      </c>
      <c r="R27" s="138">
        <v>0</v>
      </c>
      <c r="S27" s="138">
        <v>0</v>
      </c>
    </row>
    <row r="28" spans="1:19" ht="42" customHeight="1" thickBot="1">
      <c r="B28" s="78">
        <v>2.1</v>
      </c>
      <c r="C28" s="57" t="s">
        <v>155</v>
      </c>
      <c r="D28" s="90" t="s">
        <v>57</v>
      </c>
      <c r="E28" s="138">
        <v>0</v>
      </c>
      <c r="F28" s="138">
        <v>0</v>
      </c>
      <c r="G28" s="138">
        <v>0</v>
      </c>
      <c r="H28" s="138">
        <v>0</v>
      </c>
      <c r="I28" s="138">
        <v>0</v>
      </c>
      <c r="J28" s="138">
        <v>0</v>
      </c>
      <c r="K28" s="138">
        <v>0</v>
      </c>
      <c r="L28" s="138">
        <v>0</v>
      </c>
      <c r="M28" s="138">
        <v>0</v>
      </c>
      <c r="N28" s="138">
        <v>0</v>
      </c>
      <c r="O28" s="138">
        <v>0</v>
      </c>
      <c r="P28" s="138">
        <v>0</v>
      </c>
      <c r="Q28" s="138">
        <v>0</v>
      </c>
      <c r="R28" s="138">
        <v>0</v>
      </c>
      <c r="S28" s="138">
        <v>0</v>
      </c>
    </row>
    <row r="29" spans="1:19" ht="76.5" customHeight="1" thickBot="1">
      <c r="B29" s="78">
        <v>2.2000000000000002</v>
      </c>
      <c r="C29" s="57" t="s">
        <v>156</v>
      </c>
      <c r="D29" s="90" t="s">
        <v>57</v>
      </c>
      <c r="E29" s="138">
        <v>0</v>
      </c>
      <c r="F29" s="138">
        <v>0</v>
      </c>
      <c r="G29" s="138">
        <v>0</v>
      </c>
      <c r="H29" s="138">
        <v>0</v>
      </c>
      <c r="I29" s="138">
        <v>0</v>
      </c>
      <c r="J29" s="138">
        <v>0</v>
      </c>
      <c r="K29" s="138">
        <v>0</v>
      </c>
      <c r="L29" s="138">
        <v>0</v>
      </c>
      <c r="M29" s="138">
        <v>0</v>
      </c>
      <c r="N29" s="138">
        <v>0</v>
      </c>
      <c r="O29" s="138">
        <v>0</v>
      </c>
      <c r="P29" s="138">
        <v>0</v>
      </c>
      <c r="Q29" s="138">
        <v>0</v>
      </c>
      <c r="R29" s="138">
        <v>0</v>
      </c>
      <c r="S29" s="138">
        <v>0</v>
      </c>
    </row>
    <row r="30" spans="1:19" ht="60" customHeight="1" thickBot="1">
      <c r="B30" s="78">
        <v>3</v>
      </c>
      <c r="C30" s="57" t="s">
        <v>157</v>
      </c>
      <c r="D30" s="90" t="s">
        <v>57</v>
      </c>
      <c r="E30" s="135">
        <f>E24+E27</f>
        <v>634.34299999999996</v>
      </c>
      <c r="F30" s="138">
        <f>F24+F27</f>
        <v>538.79</v>
      </c>
      <c r="G30" s="135">
        <f>H30+I30+J30+K30+L30+M30+N30+O30+P30+Q30+R30+S30</f>
        <v>663.48199999999997</v>
      </c>
      <c r="H30" s="135">
        <f>H24+H27</f>
        <v>146.32900000000001</v>
      </c>
      <c r="I30" s="135">
        <f>I24+I27</f>
        <v>125.76300000000001</v>
      </c>
      <c r="J30" s="135">
        <f>J24+J27</f>
        <v>109.586</v>
      </c>
      <c r="K30" s="135">
        <f>K24+K27</f>
        <v>22.457999999999998</v>
      </c>
      <c r="L30" s="138">
        <v>0</v>
      </c>
      <c r="M30" s="138">
        <v>0</v>
      </c>
      <c r="N30" s="138">
        <v>0</v>
      </c>
      <c r="O30" s="138">
        <v>0</v>
      </c>
      <c r="P30" s="138">
        <v>0</v>
      </c>
      <c r="Q30" s="135">
        <f>Q24+Q27</f>
        <v>26.763000000000002</v>
      </c>
      <c r="R30" s="135">
        <f>R24+R27</f>
        <v>100.43600000000001</v>
      </c>
      <c r="S30" s="135">
        <f>S24+S27</f>
        <v>132.14699999999999</v>
      </c>
    </row>
    <row r="31" spans="1:19" ht="36.75" customHeight="1" thickBot="1">
      <c r="B31" s="78">
        <v>4</v>
      </c>
      <c r="C31" s="57" t="s">
        <v>158</v>
      </c>
      <c r="D31" s="90" t="s">
        <v>57</v>
      </c>
      <c r="E31" s="138">
        <v>0</v>
      </c>
      <c r="F31" s="138">
        <v>0</v>
      </c>
      <c r="G31" s="138">
        <v>0</v>
      </c>
      <c r="H31" s="138">
        <v>0</v>
      </c>
      <c r="I31" s="138">
        <v>0</v>
      </c>
      <c r="J31" s="138">
        <v>0</v>
      </c>
      <c r="K31" s="138">
        <v>0</v>
      </c>
      <c r="L31" s="138">
        <v>0</v>
      </c>
      <c r="M31" s="138">
        <v>0</v>
      </c>
      <c r="N31" s="138">
        <v>0</v>
      </c>
      <c r="O31" s="138">
        <v>0</v>
      </c>
      <c r="P31" s="138">
        <v>0</v>
      </c>
      <c r="Q31" s="138">
        <v>0</v>
      </c>
      <c r="R31" s="138">
        <v>0</v>
      </c>
      <c r="S31" s="138">
        <v>0</v>
      </c>
    </row>
    <row r="32" spans="1:19" ht="36" customHeight="1" thickBot="1">
      <c r="B32" s="78"/>
      <c r="C32" s="57" t="s">
        <v>159</v>
      </c>
      <c r="D32" s="90" t="s">
        <v>111</v>
      </c>
      <c r="E32" s="139">
        <v>0</v>
      </c>
      <c r="F32" s="139">
        <f t="shared" ref="F32:S32" si="1">F31/F30*100</f>
        <v>0</v>
      </c>
      <c r="G32" s="139">
        <f t="shared" si="1"/>
        <v>0</v>
      </c>
      <c r="H32" s="139">
        <f t="shared" si="1"/>
        <v>0</v>
      </c>
      <c r="I32" s="139">
        <f t="shared" si="1"/>
        <v>0</v>
      </c>
      <c r="J32" s="139">
        <f t="shared" si="1"/>
        <v>0</v>
      </c>
      <c r="K32" s="139">
        <f t="shared" si="1"/>
        <v>0</v>
      </c>
      <c r="L32" s="139">
        <v>0</v>
      </c>
      <c r="M32" s="139">
        <v>0</v>
      </c>
      <c r="N32" s="139">
        <v>0</v>
      </c>
      <c r="O32" s="139">
        <v>0</v>
      </c>
      <c r="P32" s="139">
        <v>0</v>
      </c>
      <c r="Q32" s="139">
        <f t="shared" si="1"/>
        <v>0</v>
      </c>
      <c r="R32" s="139">
        <f t="shared" si="1"/>
        <v>0</v>
      </c>
      <c r="S32" s="139">
        <f t="shared" si="1"/>
        <v>0</v>
      </c>
    </row>
    <row r="33" spans="2:19" ht="61.5" customHeight="1" thickBot="1">
      <c r="B33" s="78">
        <v>4.0999999999999996</v>
      </c>
      <c r="C33" s="57" t="s">
        <v>160</v>
      </c>
      <c r="D33" s="90" t="s">
        <v>57</v>
      </c>
      <c r="E33" s="138">
        <v>0</v>
      </c>
      <c r="F33" s="138">
        <v>0</v>
      </c>
      <c r="G33" s="138">
        <v>0</v>
      </c>
      <c r="H33" s="138">
        <v>0</v>
      </c>
      <c r="I33" s="138">
        <v>0</v>
      </c>
      <c r="J33" s="138">
        <v>0</v>
      </c>
      <c r="K33" s="138">
        <v>0</v>
      </c>
      <c r="L33" s="138">
        <v>0</v>
      </c>
      <c r="M33" s="138">
        <v>0</v>
      </c>
      <c r="N33" s="138">
        <v>0</v>
      </c>
      <c r="O33" s="138">
        <v>0</v>
      </c>
      <c r="P33" s="138">
        <v>0</v>
      </c>
      <c r="Q33" s="138">
        <v>0</v>
      </c>
      <c r="R33" s="138">
        <v>0</v>
      </c>
      <c r="S33" s="138">
        <v>0</v>
      </c>
    </row>
    <row r="34" spans="2:19" ht="32.25" customHeight="1" thickBot="1">
      <c r="B34" s="78"/>
      <c r="C34" s="57" t="s">
        <v>161</v>
      </c>
      <c r="D34" s="90" t="s">
        <v>111</v>
      </c>
      <c r="E34" s="139">
        <v>0</v>
      </c>
      <c r="F34" s="139">
        <v>0</v>
      </c>
      <c r="G34" s="139">
        <v>0</v>
      </c>
      <c r="H34" s="139">
        <v>0</v>
      </c>
      <c r="I34" s="139">
        <v>0</v>
      </c>
      <c r="J34" s="139">
        <v>0</v>
      </c>
      <c r="K34" s="139">
        <v>0</v>
      </c>
      <c r="L34" s="139">
        <v>0</v>
      </c>
      <c r="M34" s="139">
        <v>0</v>
      </c>
      <c r="N34" s="139">
        <v>0</v>
      </c>
      <c r="O34" s="139">
        <v>0</v>
      </c>
      <c r="P34" s="139">
        <v>0</v>
      </c>
      <c r="Q34" s="139">
        <v>0</v>
      </c>
      <c r="R34" s="139">
        <v>0</v>
      </c>
      <c r="S34" s="139">
        <v>0</v>
      </c>
    </row>
    <row r="35" spans="2:19" ht="71.25" customHeight="1" thickBot="1">
      <c r="B35" s="78">
        <v>5</v>
      </c>
      <c r="C35" s="57" t="s">
        <v>162</v>
      </c>
      <c r="D35" s="90" t="s">
        <v>57</v>
      </c>
      <c r="E35" s="138">
        <v>0</v>
      </c>
      <c r="F35" s="138">
        <v>0</v>
      </c>
      <c r="G35" s="138">
        <v>0</v>
      </c>
      <c r="H35" s="138">
        <v>0</v>
      </c>
      <c r="I35" s="138">
        <v>0</v>
      </c>
      <c r="J35" s="138">
        <v>0</v>
      </c>
      <c r="K35" s="138">
        <v>0</v>
      </c>
      <c r="L35" s="138">
        <v>0</v>
      </c>
      <c r="M35" s="138">
        <v>0</v>
      </c>
      <c r="N35" s="138">
        <v>0</v>
      </c>
      <c r="O35" s="138">
        <v>0</v>
      </c>
      <c r="P35" s="138">
        <v>0</v>
      </c>
      <c r="Q35" s="138">
        <v>0</v>
      </c>
      <c r="R35" s="138">
        <v>0</v>
      </c>
      <c r="S35" s="138">
        <v>0</v>
      </c>
    </row>
    <row r="36" spans="2:19" ht="60.75" customHeight="1" thickBot="1">
      <c r="B36" s="78">
        <v>6</v>
      </c>
      <c r="C36" s="57" t="s">
        <v>163</v>
      </c>
      <c r="D36" s="90" t="s">
        <v>57</v>
      </c>
      <c r="E36" s="138">
        <v>0</v>
      </c>
      <c r="F36" s="138">
        <v>0</v>
      </c>
      <c r="G36" s="138">
        <v>0</v>
      </c>
      <c r="H36" s="138">
        <v>0</v>
      </c>
      <c r="I36" s="138">
        <v>0</v>
      </c>
      <c r="J36" s="138">
        <v>0</v>
      </c>
      <c r="K36" s="138">
        <v>0</v>
      </c>
      <c r="L36" s="138">
        <v>0</v>
      </c>
      <c r="M36" s="138">
        <v>0</v>
      </c>
      <c r="N36" s="138">
        <v>0</v>
      </c>
      <c r="O36" s="138">
        <v>0</v>
      </c>
      <c r="P36" s="138">
        <v>0</v>
      </c>
      <c r="Q36" s="138">
        <v>0</v>
      </c>
      <c r="R36" s="138">
        <v>0</v>
      </c>
      <c r="S36" s="138">
        <v>0</v>
      </c>
    </row>
    <row r="37" spans="2:19" ht="34.5" customHeight="1" thickBot="1">
      <c r="B37" s="78"/>
      <c r="C37" s="57" t="s">
        <v>159</v>
      </c>
      <c r="D37" s="90" t="s">
        <v>111</v>
      </c>
      <c r="E37" s="139">
        <v>0</v>
      </c>
      <c r="F37" s="139">
        <v>0</v>
      </c>
      <c r="G37" s="139">
        <v>0</v>
      </c>
      <c r="H37" s="139">
        <v>0</v>
      </c>
      <c r="I37" s="139">
        <v>0</v>
      </c>
      <c r="J37" s="139">
        <v>0</v>
      </c>
      <c r="K37" s="139">
        <v>0</v>
      </c>
      <c r="L37" s="139">
        <v>0</v>
      </c>
      <c r="M37" s="139">
        <v>0</v>
      </c>
      <c r="N37" s="139">
        <v>0</v>
      </c>
      <c r="O37" s="139">
        <v>0</v>
      </c>
      <c r="P37" s="139">
        <v>0</v>
      </c>
      <c r="Q37" s="139">
        <v>0</v>
      </c>
      <c r="R37" s="139">
        <v>0</v>
      </c>
      <c r="S37" s="139">
        <v>0</v>
      </c>
    </row>
    <row r="38" spans="2:19" ht="49.5" customHeight="1" thickBot="1">
      <c r="B38" s="78">
        <v>7</v>
      </c>
      <c r="C38" s="57" t="s">
        <v>164</v>
      </c>
      <c r="D38" s="90" t="s">
        <v>57</v>
      </c>
      <c r="E38" s="139">
        <f>E39+E40+E41</f>
        <v>634.34299999999996</v>
      </c>
      <c r="F38" s="138">
        <f>F39+F40+F41</f>
        <v>538.79</v>
      </c>
      <c r="G38" s="138">
        <f>H38+I38+J38+K38+L38+M38+N38+O38+P38+Q38+R38+S38</f>
        <v>663.48199999999997</v>
      </c>
      <c r="H38" s="138">
        <f>H39+H40+H41</f>
        <v>146.32900000000001</v>
      </c>
      <c r="I38" s="135">
        <f>I39+I40+I41</f>
        <v>125.76300000000001</v>
      </c>
      <c r="J38" s="135">
        <f>J39+J40+J41</f>
        <v>109.586</v>
      </c>
      <c r="K38" s="135">
        <f>K39+K40+K41</f>
        <v>22.458000000000002</v>
      </c>
      <c r="L38" s="138">
        <v>0</v>
      </c>
      <c r="M38" s="138">
        <v>0</v>
      </c>
      <c r="N38" s="138">
        <v>0</v>
      </c>
      <c r="O38" s="138">
        <v>0</v>
      </c>
      <c r="P38" s="138">
        <v>0</v>
      </c>
      <c r="Q38" s="135">
        <f>Q39+Q40+Q41</f>
        <v>26.762999999999998</v>
      </c>
      <c r="R38" s="135">
        <f>R39+R40+R41</f>
        <v>100.43599999999999</v>
      </c>
      <c r="S38" s="135">
        <f>S39+S40+S41</f>
        <v>132.14699999999999</v>
      </c>
    </row>
    <row r="39" spans="2:19" ht="42.75" customHeight="1" thickBot="1">
      <c r="B39" s="78">
        <v>7.1</v>
      </c>
      <c r="C39" s="57" t="s">
        <v>165</v>
      </c>
      <c r="D39" s="90" t="s">
        <v>57</v>
      </c>
      <c r="E39" s="138">
        <v>0</v>
      </c>
      <c r="F39" s="138">
        <v>0</v>
      </c>
      <c r="G39" s="138">
        <v>0</v>
      </c>
      <c r="H39" s="138">
        <v>0</v>
      </c>
      <c r="I39" s="138">
        <v>0</v>
      </c>
      <c r="J39" s="138">
        <v>0</v>
      </c>
      <c r="K39" s="138">
        <v>0</v>
      </c>
      <c r="L39" s="138">
        <v>0</v>
      </c>
      <c r="M39" s="138">
        <v>0</v>
      </c>
      <c r="N39" s="138">
        <v>0</v>
      </c>
      <c r="O39" s="138">
        <v>0</v>
      </c>
      <c r="P39" s="138">
        <v>0</v>
      </c>
      <c r="Q39" s="138">
        <v>0</v>
      </c>
      <c r="R39" s="138">
        <v>0</v>
      </c>
      <c r="S39" s="138">
        <v>0</v>
      </c>
    </row>
    <row r="40" spans="2:19" ht="42.75" customHeight="1" thickBot="1">
      <c r="B40" s="78">
        <v>7.2</v>
      </c>
      <c r="C40" s="57" t="s">
        <v>166</v>
      </c>
      <c r="D40" s="90" t="s">
        <v>57</v>
      </c>
      <c r="E40" s="138">
        <v>0</v>
      </c>
      <c r="F40" s="138">
        <v>0</v>
      </c>
      <c r="G40" s="138">
        <v>0</v>
      </c>
      <c r="H40" s="138">
        <v>0</v>
      </c>
      <c r="I40" s="138">
        <v>0</v>
      </c>
      <c r="J40" s="138">
        <v>0</v>
      </c>
      <c r="K40" s="138">
        <v>0</v>
      </c>
      <c r="L40" s="138">
        <v>0</v>
      </c>
      <c r="M40" s="138">
        <v>0</v>
      </c>
      <c r="N40" s="138">
        <v>0</v>
      </c>
      <c r="O40" s="138">
        <v>0</v>
      </c>
      <c r="P40" s="138">
        <v>0</v>
      </c>
      <c r="Q40" s="138">
        <v>0</v>
      </c>
      <c r="R40" s="138">
        <v>0</v>
      </c>
      <c r="S40" s="138">
        <v>0</v>
      </c>
    </row>
    <row r="41" spans="2:19" ht="72.75" customHeight="1" thickBot="1">
      <c r="B41" s="78">
        <v>7.3</v>
      </c>
      <c r="C41" s="57" t="s">
        <v>167</v>
      </c>
      <c r="D41" s="90" t="s">
        <v>57</v>
      </c>
      <c r="E41" s="139">
        <f>E42+E44+E46+E48</f>
        <v>634.34299999999996</v>
      </c>
      <c r="F41" s="138">
        <f>F42+F44+F46+F48</f>
        <v>538.79</v>
      </c>
      <c r="G41" s="135">
        <f>S41+R41+Q41+P41+O41+N41+M41+L41+K41+J41+I41+H41</f>
        <v>663.48199999999997</v>
      </c>
      <c r="H41" s="138">
        <f>H42+H44+H46+H48</f>
        <v>146.32900000000001</v>
      </c>
      <c r="I41" s="135">
        <f>I42+I44+I46+I48</f>
        <v>125.76300000000001</v>
      </c>
      <c r="J41" s="135">
        <f>J42+J44+J46+J48</f>
        <v>109.586</v>
      </c>
      <c r="K41" s="135">
        <f>K42+K44+K46+K48</f>
        <v>22.458000000000002</v>
      </c>
      <c r="L41" s="138">
        <v>0</v>
      </c>
      <c r="M41" s="138">
        <v>0</v>
      </c>
      <c r="N41" s="138">
        <v>0</v>
      </c>
      <c r="O41" s="138">
        <v>0</v>
      </c>
      <c r="P41" s="138">
        <v>0</v>
      </c>
      <c r="Q41" s="135">
        <f>Q42+Q44+Q46+Q48</f>
        <v>26.762999999999998</v>
      </c>
      <c r="R41" s="135">
        <f>R42+R44+R46+R48</f>
        <v>100.43599999999999</v>
      </c>
      <c r="S41" s="135">
        <f>S42+S44+S46+S48</f>
        <v>132.14699999999999</v>
      </c>
    </row>
    <row r="42" spans="2:19" ht="29.25" customHeight="1" thickBot="1">
      <c r="B42" s="30" t="s">
        <v>180</v>
      </c>
      <c r="C42" s="57" t="s">
        <v>82</v>
      </c>
      <c r="D42" s="90" t="s">
        <v>57</v>
      </c>
      <c r="E42" s="139">
        <v>573.03</v>
      </c>
      <c r="F42" s="135">
        <v>488.26400000000001</v>
      </c>
      <c r="G42" s="135">
        <f>S42+R42+Q42+P42+O42+N42+M42+L42+K42+J42+I42+H42</f>
        <v>583.86099999999999</v>
      </c>
      <c r="H42" s="250">
        <v>128.76900000000001</v>
      </c>
      <c r="I42" s="250">
        <v>110.67100000000001</v>
      </c>
      <c r="J42" s="250">
        <v>96.435000000000002</v>
      </c>
      <c r="K42" s="250">
        <v>19.763000000000002</v>
      </c>
      <c r="L42" s="249">
        <v>0</v>
      </c>
      <c r="M42" s="249">
        <v>0</v>
      </c>
      <c r="N42" s="249">
        <v>0</v>
      </c>
      <c r="O42" s="249">
        <v>0</v>
      </c>
      <c r="P42" s="249">
        <v>0</v>
      </c>
      <c r="Q42" s="250">
        <v>23.550999999999998</v>
      </c>
      <c r="R42" s="250">
        <v>88.382999999999996</v>
      </c>
      <c r="S42" s="250">
        <v>116.289</v>
      </c>
    </row>
    <row r="43" spans="2:19" ht="24.75" customHeight="1" thickBot="1">
      <c r="B43" s="30"/>
      <c r="C43" s="57" t="s">
        <v>168</v>
      </c>
      <c r="D43" s="90" t="s">
        <v>111</v>
      </c>
      <c r="E43" s="139">
        <f>E42/E41*100</f>
        <v>90.334408986936083</v>
      </c>
      <c r="F43" s="139">
        <f t="shared" ref="F43:S43" si="2">F42/F41*100</f>
        <v>90.622320384565427</v>
      </c>
      <c r="G43" s="139">
        <f t="shared" si="2"/>
        <v>87.999523724833523</v>
      </c>
      <c r="H43" s="139">
        <f t="shared" si="2"/>
        <v>87.999644636401527</v>
      </c>
      <c r="I43" s="139">
        <f t="shared" si="2"/>
        <v>87.999650135572466</v>
      </c>
      <c r="J43" s="139">
        <f t="shared" si="2"/>
        <v>87.999379482780654</v>
      </c>
      <c r="K43" s="139">
        <f t="shared" si="2"/>
        <v>87.999821889749754</v>
      </c>
      <c r="L43" s="139">
        <v>0</v>
      </c>
      <c r="M43" s="139">
        <v>0</v>
      </c>
      <c r="N43" s="139">
        <v>0</v>
      </c>
      <c r="O43" s="139">
        <v>0</v>
      </c>
      <c r="P43" s="139">
        <v>0</v>
      </c>
      <c r="Q43" s="139">
        <f t="shared" si="2"/>
        <v>87.998355939169741</v>
      </c>
      <c r="R43" s="139">
        <f t="shared" si="2"/>
        <v>87.999322951929599</v>
      </c>
      <c r="S43" s="139">
        <f t="shared" si="2"/>
        <v>87.999727576108427</v>
      </c>
    </row>
    <row r="44" spans="2:19" ht="27.75" customHeight="1" thickBot="1">
      <c r="B44" s="30" t="s">
        <v>181</v>
      </c>
      <c r="C44" s="57" t="s">
        <v>83</v>
      </c>
      <c r="D44" s="90" t="s">
        <v>57</v>
      </c>
      <c r="E44" s="138">
        <v>0</v>
      </c>
      <c r="F44" s="138">
        <v>0</v>
      </c>
      <c r="G44" s="138">
        <v>0</v>
      </c>
      <c r="H44" s="138">
        <v>0</v>
      </c>
      <c r="I44" s="138">
        <v>0</v>
      </c>
      <c r="J44" s="138">
        <v>0</v>
      </c>
      <c r="K44" s="138">
        <v>0</v>
      </c>
      <c r="L44" s="138">
        <v>0</v>
      </c>
      <c r="M44" s="138">
        <v>0</v>
      </c>
      <c r="N44" s="138">
        <v>0</v>
      </c>
      <c r="O44" s="138">
        <v>0</v>
      </c>
      <c r="P44" s="138">
        <v>0</v>
      </c>
      <c r="Q44" s="138">
        <v>0</v>
      </c>
      <c r="R44" s="138">
        <v>0</v>
      </c>
      <c r="S44" s="138">
        <v>0</v>
      </c>
    </row>
    <row r="45" spans="2:19" ht="27" customHeight="1" thickBot="1">
      <c r="B45" s="30"/>
      <c r="C45" s="57" t="s">
        <v>168</v>
      </c>
      <c r="D45" s="90" t="s">
        <v>111</v>
      </c>
      <c r="E45" s="139">
        <v>0</v>
      </c>
      <c r="F45" s="139">
        <v>0</v>
      </c>
      <c r="G45" s="139">
        <v>0</v>
      </c>
      <c r="H45" s="139">
        <v>0</v>
      </c>
      <c r="I45" s="139">
        <v>0</v>
      </c>
      <c r="J45" s="139">
        <v>0</v>
      </c>
      <c r="K45" s="139">
        <v>0</v>
      </c>
      <c r="L45" s="139">
        <v>0</v>
      </c>
      <c r="M45" s="139">
        <v>0</v>
      </c>
      <c r="N45" s="139">
        <v>0</v>
      </c>
      <c r="O45" s="139">
        <v>0</v>
      </c>
      <c r="P45" s="139">
        <v>0</v>
      </c>
      <c r="Q45" s="139">
        <v>0</v>
      </c>
      <c r="R45" s="139">
        <v>0</v>
      </c>
      <c r="S45" s="139">
        <v>0</v>
      </c>
    </row>
    <row r="46" spans="2:19" ht="30" customHeight="1" thickBot="1">
      <c r="B46" s="30" t="s">
        <v>182</v>
      </c>
      <c r="C46" s="57" t="s">
        <v>84</v>
      </c>
      <c r="D46" s="90" t="s">
        <v>57</v>
      </c>
      <c r="E46" s="138">
        <v>0</v>
      </c>
      <c r="F46" s="138">
        <v>0</v>
      </c>
      <c r="G46" s="138">
        <v>0</v>
      </c>
      <c r="H46" s="138">
        <v>0</v>
      </c>
      <c r="I46" s="138">
        <v>0</v>
      </c>
      <c r="J46" s="138">
        <v>0</v>
      </c>
      <c r="K46" s="138">
        <v>0</v>
      </c>
      <c r="L46" s="138">
        <v>0</v>
      </c>
      <c r="M46" s="138">
        <v>0</v>
      </c>
      <c r="N46" s="138">
        <v>0</v>
      </c>
      <c r="O46" s="138">
        <v>0</v>
      </c>
      <c r="P46" s="138">
        <v>0</v>
      </c>
      <c r="Q46" s="138">
        <v>0</v>
      </c>
      <c r="R46" s="138">
        <v>0</v>
      </c>
      <c r="S46" s="138">
        <v>0</v>
      </c>
    </row>
    <row r="47" spans="2:19" ht="26.25" customHeight="1" thickBot="1">
      <c r="B47" s="30"/>
      <c r="C47" s="57" t="s">
        <v>168</v>
      </c>
      <c r="D47" s="90" t="s">
        <v>111</v>
      </c>
      <c r="E47" s="139">
        <v>0</v>
      </c>
      <c r="F47" s="139">
        <v>0</v>
      </c>
      <c r="G47" s="139">
        <v>0</v>
      </c>
      <c r="H47" s="139">
        <v>0</v>
      </c>
      <c r="I47" s="139">
        <v>0</v>
      </c>
      <c r="J47" s="139">
        <v>0</v>
      </c>
      <c r="K47" s="139">
        <v>0</v>
      </c>
      <c r="L47" s="139">
        <v>0</v>
      </c>
      <c r="M47" s="139">
        <v>0</v>
      </c>
      <c r="N47" s="139">
        <v>0</v>
      </c>
      <c r="O47" s="139">
        <v>0</v>
      </c>
      <c r="P47" s="139">
        <v>0</v>
      </c>
      <c r="Q47" s="139">
        <v>0</v>
      </c>
      <c r="R47" s="139">
        <v>0</v>
      </c>
      <c r="S47" s="139">
        <v>0</v>
      </c>
    </row>
    <row r="48" spans="2:19" ht="27.75" customHeight="1" thickBot="1">
      <c r="B48" s="30" t="s">
        <v>183</v>
      </c>
      <c r="C48" s="57" t="s">
        <v>15</v>
      </c>
      <c r="D48" s="90" t="s">
        <v>57</v>
      </c>
      <c r="E48" s="139">
        <v>61.313000000000002</v>
      </c>
      <c r="F48" s="135">
        <v>50.526000000000003</v>
      </c>
      <c r="G48" s="135">
        <f>S48+R48+Q48+P48+O48+N48+M48+L48+K48+J48+I48+H48</f>
        <v>79.620999999999995</v>
      </c>
      <c r="H48" s="249">
        <v>17.559999999999999</v>
      </c>
      <c r="I48" s="250">
        <v>15.092000000000001</v>
      </c>
      <c r="J48" s="250">
        <v>13.151</v>
      </c>
      <c r="K48" s="250">
        <v>2.6949999999999998</v>
      </c>
      <c r="L48" s="249">
        <v>0</v>
      </c>
      <c r="M48" s="249">
        <v>0</v>
      </c>
      <c r="N48" s="249">
        <v>0</v>
      </c>
      <c r="O48" s="249">
        <v>0</v>
      </c>
      <c r="P48" s="249">
        <v>0</v>
      </c>
      <c r="Q48" s="250">
        <v>3.2120000000000002</v>
      </c>
      <c r="R48" s="250">
        <v>12.053000000000001</v>
      </c>
      <c r="S48" s="250">
        <v>15.858000000000001</v>
      </c>
    </row>
    <row r="49" spans="2:19" ht="26.25" customHeight="1" thickBot="1">
      <c r="B49" s="78"/>
      <c r="C49" s="57" t="s">
        <v>168</v>
      </c>
      <c r="D49" s="90" t="s">
        <v>111</v>
      </c>
      <c r="E49" s="139">
        <f>E48/E41*100</f>
        <v>9.66559101306391</v>
      </c>
      <c r="F49" s="139">
        <f t="shared" ref="F49:S49" si="3">F48/F41*100</f>
        <v>9.3776796154345874</v>
      </c>
      <c r="G49" s="139">
        <f t="shared" si="3"/>
        <v>12.00047627516647</v>
      </c>
      <c r="H49" s="139">
        <f t="shared" si="3"/>
        <v>12.000355363598466</v>
      </c>
      <c r="I49" s="139">
        <f t="shared" si="3"/>
        <v>12.000349864427534</v>
      </c>
      <c r="J49" s="139">
        <f t="shared" si="3"/>
        <v>12.000620517219353</v>
      </c>
      <c r="K49" s="139">
        <f t="shared" si="3"/>
        <v>12.000178110250243</v>
      </c>
      <c r="L49" s="139">
        <v>0</v>
      </c>
      <c r="M49" s="139">
        <v>0</v>
      </c>
      <c r="N49" s="139">
        <v>0</v>
      </c>
      <c r="O49" s="139">
        <v>0</v>
      </c>
      <c r="P49" s="139">
        <v>0</v>
      </c>
      <c r="Q49" s="139">
        <f t="shared" si="3"/>
        <v>12.001644060830252</v>
      </c>
      <c r="R49" s="139">
        <f t="shared" si="3"/>
        <v>12.000677048070415</v>
      </c>
      <c r="S49" s="139">
        <f t="shared" si="3"/>
        <v>12.000272423891577</v>
      </c>
    </row>
    <row r="50" spans="2:19" ht="60.75" customHeight="1" thickBot="1">
      <c r="B50" s="78">
        <v>8</v>
      </c>
      <c r="C50" s="57" t="s">
        <v>169</v>
      </c>
      <c r="D50" s="90" t="s">
        <v>170</v>
      </c>
      <c r="E50" s="140">
        <f>E51+E52+E53+E54</f>
        <v>0.34660000000000002</v>
      </c>
      <c r="F50" s="140">
        <f>F51+F52+F53+F54</f>
        <v>0.34660000000000002</v>
      </c>
      <c r="G50" s="140">
        <f t="shared" ref="G50:K50" si="4">G51+G52+G53+G54</f>
        <v>0.34660000000000002</v>
      </c>
      <c r="H50" s="140">
        <f t="shared" si="4"/>
        <v>0.34660000000000002</v>
      </c>
      <c r="I50" s="140">
        <f t="shared" si="4"/>
        <v>0.34660000000000002</v>
      </c>
      <c r="J50" s="140">
        <f t="shared" si="4"/>
        <v>0.34660000000000002</v>
      </c>
      <c r="K50" s="140">
        <f t="shared" si="4"/>
        <v>0.34660000000000002</v>
      </c>
      <c r="L50" s="138">
        <v>0</v>
      </c>
      <c r="M50" s="138">
        <v>0</v>
      </c>
      <c r="N50" s="138">
        <v>0</v>
      </c>
      <c r="O50" s="138">
        <v>0</v>
      </c>
      <c r="P50" s="138">
        <v>0</v>
      </c>
      <c r="Q50" s="141">
        <f>Q51+Q52+Q53+Q54</f>
        <v>0.34660000000000002</v>
      </c>
      <c r="R50" s="141">
        <f>R51+R52+R53+R54</f>
        <v>0.34660000000000002</v>
      </c>
      <c r="S50" s="141">
        <f>S51+S52+S53+S54</f>
        <v>0.34660000000000002</v>
      </c>
    </row>
    <row r="51" spans="2:19" ht="29.25" customHeight="1" thickBot="1">
      <c r="B51" s="78">
        <v>8.1</v>
      </c>
      <c r="C51" s="57" t="s">
        <v>82</v>
      </c>
      <c r="D51" s="90" t="s">
        <v>170</v>
      </c>
      <c r="E51" s="141">
        <v>0.30499999999999999</v>
      </c>
      <c r="F51" s="141">
        <v>0.30499999999999999</v>
      </c>
      <c r="G51" s="141">
        <v>0.30499999999999999</v>
      </c>
      <c r="H51" s="251">
        <v>0.30499999999999999</v>
      </c>
      <c r="I51" s="251">
        <v>0.30499999999999999</v>
      </c>
      <c r="J51" s="251">
        <v>0.30499999999999999</v>
      </c>
      <c r="K51" s="251">
        <v>0.30499999999999999</v>
      </c>
      <c r="L51" s="249">
        <v>0</v>
      </c>
      <c r="M51" s="249">
        <v>0</v>
      </c>
      <c r="N51" s="249">
        <v>0</v>
      </c>
      <c r="O51" s="249">
        <v>0</v>
      </c>
      <c r="P51" s="249">
        <v>0</v>
      </c>
      <c r="Q51" s="251">
        <v>0.30499999999999999</v>
      </c>
      <c r="R51" s="251">
        <v>0.30499999999999999</v>
      </c>
      <c r="S51" s="251">
        <v>0.30499999999999999</v>
      </c>
    </row>
    <row r="52" spans="2:19" ht="22.5" customHeight="1" thickBot="1">
      <c r="B52" s="78">
        <v>8.1999999999999993</v>
      </c>
      <c r="C52" s="57" t="s">
        <v>83</v>
      </c>
      <c r="D52" s="90" t="s">
        <v>170</v>
      </c>
      <c r="E52" s="138">
        <v>0</v>
      </c>
      <c r="F52" s="138">
        <v>0</v>
      </c>
      <c r="G52" s="138">
        <v>0</v>
      </c>
      <c r="H52" s="138">
        <v>0</v>
      </c>
      <c r="I52" s="138">
        <v>0</v>
      </c>
      <c r="J52" s="138">
        <v>0</v>
      </c>
      <c r="K52" s="138">
        <v>0</v>
      </c>
      <c r="L52" s="138">
        <v>0</v>
      </c>
      <c r="M52" s="138">
        <v>0</v>
      </c>
      <c r="N52" s="138">
        <v>0</v>
      </c>
      <c r="O52" s="138">
        <v>0</v>
      </c>
      <c r="P52" s="138">
        <v>0</v>
      </c>
      <c r="Q52" s="138">
        <v>0</v>
      </c>
      <c r="R52" s="138">
        <v>0</v>
      </c>
      <c r="S52" s="138">
        <v>0</v>
      </c>
    </row>
    <row r="53" spans="2:19" ht="25.5" customHeight="1" thickBot="1">
      <c r="B53" s="78">
        <v>8.3000000000000007</v>
      </c>
      <c r="C53" s="57" t="s">
        <v>84</v>
      </c>
      <c r="D53" s="90" t="s">
        <v>170</v>
      </c>
      <c r="E53" s="138">
        <v>0</v>
      </c>
      <c r="F53" s="138">
        <v>0</v>
      </c>
      <c r="G53" s="138">
        <v>0</v>
      </c>
      <c r="H53" s="138">
        <v>0</v>
      </c>
      <c r="I53" s="138">
        <v>0</v>
      </c>
      <c r="J53" s="138">
        <v>0</v>
      </c>
      <c r="K53" s="138">
        <v>0</v>
      </c>
      <c r="L53" s="138">
        <v>0</v>
      </c>
      <c r="M53" s="138">
        <v>0</v>
      </c>
      <c r="N53" s="138">
        <v>0</v>
      </c>
      <c r="O53" s="138">
        <v>0</v>
      </c>
      <c r="P53" s="138">
        <v>0</v>
      </c>
      <c r="Q53" s="138">
        <v>0</v>
      </c>
      <c r="R53" s="138">
        <v>0</v>
      </c>
      <c r="S53" s="138">
        <v>0</v>
      </c>
    </row>
    <row r="54" spans="2:19" ht="26.25" customHeight="1" thickBot="1">
      <c r="B54" s="78">
        <v>8.4</v>
      </c>
      <c r="C54" s="57" t="s">
        <v>15</v>
      </c>
      <c r="D54" s="90" t="s">
        <v>170</v>
      </c>
      <c r="E54" s="135">
        <v>4.1599999999999998E-2</v>
      </c>
      <c r="F54" s="135">
        <v>4.1599999999999998E-2</v>
      </c>
      <c r="G54" s="135">
        <v>4.1599999999999998E-2</v>
      </c>
      <c r="H54" s="250">
        <v>4.1599999999999998E-2</v>
      </c>
      <c r="I54" s="250">
        <v>4.1599999999999998E-2</v>
      </c>
      <c r="J54" s="250">
        <v>4.1599999999999998E-2</v>
      </c>
      <c r="K54" s="250">
        <v>4.1599999999999998E-2</v>
      </c>
      <c r="L54" s="249">
        <v>0</v>
      </c>
      <c r="M54" s="249">
        <v>0</v>
      </c>
      <c r="N54" s="249">
        <v>0</v>
      </c>
      <c r="O54" s="249">
        <v>0</v>
      </c>
      <c r="P54" s="249">
        <v>0</v>
      </c>
      <c r="Q54" s="250">
        <v>4.1599999999999998E-2</v>
      </c>
      <c r="R54" s="250">
        <v>4.1599999999999998E-2</v>
      </c>
      <c r="S54" s="250">
        <v>4.1599999999999998E-2</v>
      </c>
    </row>
    <row r="55" spans="2:19" ht="53.25" customHeight="1" thickBot="1">
      <c r="B55" s="78">
        <v>9</v>
      </c>
      <c r="C55" s="57" t="s">
        <v>171</v>
      </c>
      <c r="D55" s="90" t="s">
        <v>57</v>
      </c>
      <c r="E55" s="135">
        <f>E56+E61</f>
        <v>634.34299999999996</v>
      </c>
      <c r="F55" s="135">
        <f>F56+F61</f>
        <v>538.79</v>
      </c>
      <c r="G55" s="135">
        <f>G56+G61</f>
        <v>663.48199999999997</v>
      </c>
      <c r="H55" s="135">
        <f t="shared" ref="H55:S55" si="5">H56+H61</f>
        <v>146.32900000000001</v>
      </c>
      <c r="I55" s="135">
        <f t="shared" si="5"/>
        <v>125.76300000000001</v>
      </c>
      <c r="J55" s="135">
        <f t="shared" si="5"/>
        <v>109.586</v>
      </c>
      <c r="K55" s="135">
        <f t="shared" si="5"/>
        <v>22.458000000000002</v>
      </c>
      <c r="L55" s="138">
        <v>0</v>
      </c>
      <c r="M55" s="138">
        <v>0</v>
      </c>
      <c r="N55" s="138">
        <v>0</v>
      </c>
      <c r="O55" s="138">
        <v>0</v>
      </c>
      <c r="P55" s="138">
        <v>0</v>
      </c>
      <c r="Q55" s="135">
        <f t="shared" si="5"/>
        <v>26.762999999999998</v>
      </c>
      <c r="R55" s="135">
        <f t="shared" si="5"/>
        <v>100.43599999999999</v>
      </c>
      <c r="S55" s="135">
        <f t="shared" si="5"/>
        <v>132.14699999999999</v>
      </c>
    </row>
    <row r="56" spans="2:19" ht="32.25" customHeight="1" thickBot="1">
      <c r="B56" s="78">
        <v>9.1</v>
      </c>
      <c r="C56" s="57" t="s">
        <v>172</v>
      </c>
      <c r="D56" s="90" t="s">
        <v>57</v>
      </c>
      <c r="E56" s="135">
        <f>E57+E58+E59+E60</f>
        <v>634.34299999999996</v>
      </c>
      <c r="F56" s="135">
        <f t="shared" ref="F56:K56" si="6">F57+F58+F59+F60</f>
        <v>538.79</v>
      </c>
      <c r="G56" s="135">
        <f t="shared" si="6"/>
        <v>663.48199999999997</v>
      </c>
      <c r="H56" s="135">
        <f t="shared" si="6"/>
        <v>146.32900000000001</v>
      </c>
      <c r="I56" s="135">
        <f t="shared" si="6"/>
        <v>125.76300000000001</v>
      </c>
      <c r="J56" s="135">
        <f t="shared" si="6"/>
        <v>109.586</v>
      </c>
      <c r="K56" s="135">
        <f t="shared" si="6"/>
        <v>22.458000000000002</v>
      </c>
      <c r="L56" s="138">
        <v>0</v>
      </c>
      <c r="M56" s="138">
        <v>0</v>
      </c>
      <c r="N56" s="138">
        <v>0</v>
      </c>
      <c r="O56" s="138">
        <v>0</v>
      </c>
      <c r="P56" s="138">
        <v>0</v>
      </c>
      <c r="Q56" s="135">
        <f>Q57+Q60</f>
        <v>26.762999999999998</v>
      </c>
      <c r="R56" s="135">
        <f>R57+R60</f>
        <v>100.43599999999999</v>
      </c>
      <c r="S56" s="135">
        <f>S57+S60</f>
        <v>132.14699999999999</v>
      </c>
    </row>
    <row r="57" spans="2:19" ht="23.25" customHeight="1" thickBot="1">
      <c r="B57" s="30" t="s">
        <v>184</v>
      </c>
      <c r="C57" s="57" t="s">
        <v>82</v>
      </c>
      <c r="D57" s="90" t="s">
        <v>57</v>
      </c>
      <c r="E57" s="142" t="s">
        <v>511</v>
      </c>
      <c r="F57" s="135">
        <v>488.26400000000001</v>
      </c>
      <c r="G57" s="135">
        <f>S57+R57+Q57+P57+O57+N57+M57+L57+K57+J57+I57+H57</f>
        <v>583.86099999999999</v>
      </c>
      <c r="H57" s="250">
        <v>128.76900000000001</v>
      </c>
      <c r="I57" s="250">
        <v>110.67100000000001</v>
      </c>
      <c r="J57" s="250">
        <v>96.435000000000002</v>
      </c>
      <c r="K57" s="250">
        <v>19.763000000000002</v>
      </c>
      <c r="L57" s="249">
        <v>0</v>
      </c>
      <c r="M57" s="249">
        <v>0</v>
      </c>
      <c r="N57" s="249">
        <v>0</v>
      </c>
      <c r="O57" s="249">
        <v>0</v>
      </c>
      <c r="P57" s="249">
        <v>0</v>
      </c>
      <c r="Q57" s="252">
        <v>23.550999999999998</v>
      </c>
      <c r="R57" s="252">
        <v>88.382999999999996</v>
      </c>
      <c r="S57" s="250">
        <v>116.289</v>
      </c>
    </row>
    <row r="58" spans="2:19" ht="27" customHeight="1" thickBot="1">
      <c r="B58" s="30" t="s">
        <v>185</v>
      </c>
      <c r="C58" s="57" t="s">
        <v>83</v>
      </c>
      <c r="D58" s="90" t="s">
        <v>57</v>
      </c>
      <c r="E58" s="138">
        <v>0</v>
      </c>
      <c r="F58" s="138">
        <v>0</v>
      </c>
      <c r="G58" s="138">
        <v>0</v>
      </c>
      <c r="H58" s="138">
        <v>0</v>
      </c>
      <c r="I58" s="138">
        <v>0</v>
      </c>
      <c r="J58" s="138">
        <v>0</v>
      </c>
      <c r="K58" s="138">
        <v>0</v>
      </c>
      <c r="L58" s="138">
        <v>0</v>
      </c>
      <c r="M58" s="138">
        <v>0</v>
      </c>
      <c r="N58" s="138">
        <v>0</v>
      </c>
      <c r="O58" s="138">
        <v>0</v>
      </c>
      <c r="P58" s="138">
        <v>0</v>
      </c>
      <c r="Q58" s="138">
        <v>0</v>
      </c>
      <c r="R58" s="138">
        <v>0</v>
      </c>
      <c r="S58" s="138">
        <v>0</v>
      </c>
    </row>
    <row r="59" spans="2:19" ht="27" customHeight="1" thickBot="1">
      <c r="B59" s="30" t="s">
        <v>186</v>
      </c>
      <c r="C59" s="57" t="s">
        <v>84</v>
      </c>
      <c r="D59" s="90" t="s">
        <v>57</v>
      </c>
      <c r="E59" s="138">
        <v>0</v>
      </c>
      <c r="F59" s="138">
        <v>0</v>
      </c>
      <c r="G59" s="138">
        <v>0</v>
      </c>
      <c r="H59" s="138">
        <v>0</v>
      </c>
      <c r="I59" s="138">
        <v>0</v>
      </c>
      <c r="J59" s="138">
        <v>0</v>
      </c>
      <c r="K59" s="138">
        <v>0</v>
      </c>
      <c r="L59" s="138">
        <v>0</v>
      </c>
      <c r="M59" s="138">
        <v>0</v>
      </c>
      <c r="N59" s="138">
        <v>0</v>
      </c>
      <c r="O59" s="138">
        <v>0</v>
      </c>
      <c r="P59" s="138">
        <v>0</v>
      </c>
      <c r="Q59" s="138">
        <v>0</v>
      </c>
      <c r="R59" s="138">
        <v>0</v>
      </c>
      <c r="S59" s="138">
        <v>0</v>
      </c>
    </row>
    <row r="60" spans="2:19" ht="25.5" customHeight="1" thickBot="1">
      <c r="B60" s="30" t="s">
        <v>187</v>
      </c>
      <c r="C60" s="57" t="s">
        <v>15</v>
      </c>
      <c r="D60" s="90" t="s">
        <v>57</v>
      </c>
      <c r="E60" s="142" t="s">
        <v>510</v>
      </c>
      <c r="F60" s="135">
        <v>50.526000000000003</v>
      </c>
      <c r="G60" s="135">
        <f>H60+I60+J60+K60+L60+M60+N60+O60+P60+Q60+R60+S60</f>
        <v>79.621000000000009</v>
      </c>
      <c r="H60" s="250">
        <v>17.559999999999999</v>
      </c>
      <c r="I60" s="250">
        <v>15.092000000000001</v>
      </c>
      <c r="J60" s="250">
        <v>13.151</v>
      </c>
      <c r="K60" s="250">
        <v>2.6949999999999998</v>
      </c>
      <c r="L60" s="249">
        <v>0</v>
      </c>
      <c r="M60" s="249">
        <v>0</v>
      </c>
      <c r="N60" s="249">
        <v>0</v>
      </c>
      <c r="O60" s="249">
        <v>0</v>
      </c>
      <c r="P60" s="249">
        <v>0</v>
      </c>
      <c r="Q60" s="250">
        <v>3.2120000000000002</v>
      </c>
      <c r="R60" s="250">
        <v>12.053000000000001</v>
      </c>
      <c r="S60" s="250">
        <v>15.858000000000001</v>
      </c>
    </row>
    <row r="61" spans="2:19" ht="27.75" customHeight="1" thickBot="1">
      <c r="B61" s="78">
        <v>9.1999999999999993</v>
      </c>
      <c r="C61" s="57" t="s">
        <v>173</v>
      </c>
      <c r="D61" s="90" t="s">
        <v>57</v>
      </c>
      <c r="E61" s="138">
        <v>0</v>
      </c>
      <c r="F61" s="138">
        <v>0</v>
      </c>
      <c r="G61" s="138">
        <v>0</v>
      </c>
      <c r="H61" s="138">
        <v>0</v>
      </c>
      <c r="I61" s="138">
        <v>0</v>
      </c>
      <c r="J61" s="138">
        <v>0</v>
      </c>
      <c r="K61" s="138">
        <v>0</v>
      </c>
      <c r="L61" s="138">
        <v>0</v>
      </c>
      <c r="M61" s="138">
        <v>0</v>
      </c>
      <c r="N61" s="138">
        <v>0</v>
      </c>
      <c r="O61" s="138">
        <v>0</v>
      </c>
      <c r="P61" s="138">
        <v>0</v>
      </c>
      <c r="Q61" s="138">
        <v>0</v>
      </c>
      <c r="R61" s="138">
        <v>0</v>
      </c>
      <c r="S61" s="138">
        <v>0</v>
      </c>
    </row>
    <row r="62" spans="2:19" ht="24.75" customHeight="1" thickBot="1">
      <c r="B62" s="30" t="s">
        <v>188</v>
      </c>
      <c r="C62" s="57" t="s">
        <v>82</v>
      </c>
      <c r="D62" s="90" t="s">
        <v>57</v>
      </c>
      <c r="E62" s="138">
        <v>0</v>
      </c>
      <c r="F62" s="138">
        <v>0</v>
      </c>
      <c r="G62" s="138">
        <v>0</v>
      </c>
      <c r="H62" s="138">
        <v>0</v>
      </c>
      <c r="I62" s="138">
        <v>0</v>
      </c>
      <c r="J62" s="138">
        <v>0</v>
      </c>
      <c r="K62" s="138">
        <v>0</v>
      </c>
      <c r="L62" s="138">
        <v>0</v>
      </c>
      <c r="M62" s="138">
        <v>0</v>
      </c>
      <c r="N62" s="138">
        <v>0</v>
      </c>
      <c r="O62" s="138">
        <v>0</v>
      </c>
      <c r="P62" s="138">
        <v>0</v>
      </c>
      <c r="Q62" s="138">
        <v>0</v>
      </c>
      <c r="R62" s="138">
        <v>0</v>
      </c>
      <c r="S62" s="138">
        <v>0</v>
      </c>
    </row>
    <row r="63" spans="2:19" ht="27" customHeight="1" thickBot="1">
      <c r="B63" s="30" t="s">
        <v>189</v>
      </c>
      <c r="C63" s="57" t="s">
        <v>83</v>
      </c>
      <c r="D63" s="90" t="s">
        <v>57</v>
      </c>
      <c r="E63" s="138">
        <v>0</v>
      </c>
      <c r="F63" s="138">
        <v>0</v>
      </c>
      <c r="G63" s="138">
        <v>0</v>
      </c>
      <c r="H63" s="138">
        <v>0</v>
      </c>
      <c r="I63" s="138">
        <v>0</v>
      </c>
      <c r="J63" s="138">
        <v>0</v>
      </c>
      <c r="K63" s="138">
        <v>0</v>
      </c>
      <c r="L63" s="138">
        <v>0</v>
      </c>
      <c r="M63" s="138">
        <v>0</v>
      </c>
      <c r="N63" s="138">
        <v>0</v>
      </c>
      <c r="O63" s="138">
        <v>0</v>
      </c>
      <c r="P63" s="138">
        <v>0</v>
      </c>
      <c r="Q63" s="138">
        <v>0</v>
      </c>
      <c r="R63" s="138">
        <v>0</v>
      </c>
      <c r="S63" s="138">
        <v>0</v>
      </c>
    </row>
    <row r="64" spans="2:19" ht="29.25" customHeight="1" thickBot="1">
      <c r="B64" s="30" t="s">
        <v>190</v>
      </c>
      <c r="C64" s="57" t="s">
        <v>84</v>
      </c>
      <c r="D64" s="90" t="s">
        <v>57</v>
      </c>
      <c r="E64" s="138">
        <v>0</v>
      </c>
      <c r="F64" s="138">
        <v>0</v>
      </c>
      <c r="G64" s="138">
        <v>0</v>
      </c>
      <c r="H64" s="138">
        <v>0</v>
      </c>
      <c r="I64" s="138">
        <v>0</v>
      </c>
      <c r="J64" s="138">
        <v>0</v>
      </c>
      <c r="K64" s="138">
        <v>0</v>
      </c>
      <c r="L64" s="138">
        <v>0</v>
      </c>
      <c r="M64" s="138">
        <v>0</v>
      </c>
      <c r="N64" s="138">
        <v>0</v>
      </c>
      <c r="O64" s="138">
        <v>0</v>
      </c>
      <c r="P64" s="138">
        <v>0</v>
      </c>
      <c r="Q64" s="138">
        <v>0</v>
      </c>
      <c r="R64" s="138">
        <v>0</v>
      </c>
      <c r="S64" s="138">
        <v>0</v>
      </c>
    </row>
    <row r="65" spans="2:19" ht="27" customHeight="1" thickBot="1">
      <c r="B65" s="30" t="s">
        <v>191</v>
      </c>
      <c r="C65" s="57" t="s">
        <v>15</v>
      </c>
      <c r="D65" s="90" t="s">
        <v>57</v>
      </c>
      <c r="E65" s="138">
        <v>0</v>
      </c>
      <c r="F65" s="138">
        <v>0</v>
      </c>
      <c r="G65" s="138">
        <v>0</v>
      </c>
      <c r="H65" s="138">
        <v>0</v>
      </c>
      <c r="I65" s="138">
        <v>0</v>
      </c>
      <c r="J65" s="138">
        <v>0</v>
      </c>
      <c r="K65" s="138">
        <v>0</v>
      </c>
      <c r="L65" s="138">
        <v>0</v>
      </c>
      <c r="M65" s="138">
        <v>0</v>
      </c>
      <c r="N65" s="138">
        <v>0</v>
      </c>
      <c r="O65" s="138">
        <v>0</v>
      </c>
      <c r="P65" s="138">
        <v>0</v>
      </c>
      <c r="Q65" s="138">
        <v>0</v>
      </c>
      <c r="R65" s="138">
        <v>0</v>
      </c>
      <c r="S65" s="138">
        <v>0</v>
      </c>
    </row>
    <row r="66" spans="2:19" ht="18.75">
      <c r="B66" s="82"/>
      <c r="C66" s="18"/>
      <c r="D66" s="82"/>
      <c r="E66" s="82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</row>
    <row r="67" spans="2:19" ht="24.75" customHeight="1">
      <c r="B67" s="82"/>
      <c r="C67" s="240" t="s">
        <v>545</v>
      </c>
      <c r="D67" s="241"/>
      <c r="E67" s="241"/>
      <c r="F67" s="240"/>
      <c r="G67" s="240"/>
      <c r="H67" s="240"/>
      <c r="I67" s="240"/>
      <c r="J67" s="240"/>
      <c r="K67" s="240"/>
      <c r="L67" s="240"/>
      <c r="M67" s="240"/>
      <c r="N67" s="240"/>
      <c r="O67" s="240" t="s">
        <v>546</v>
      </c>
      <c r="P67" s="240"/>
      <c r="Q67" s="91"/>
      <c r="R67" s="91"/>
      <c r="S67" s="18"/>
    </row>
    <row r="68" spans="2:19" ht="22.5" customHeight="1">
      <c r="B68" s="83"/>
      <c r="C68" s="116"/>
      <c r="D68" s="116"/>
      <c r="E68" s="116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18"/>
    </row>
    <row r="69" spans="2:19" ht="17.25" customHeight="1">
      <c r="B69" s="431"/>
      <c r="C69" s="431"/>
      <c r="D69" s="431"/>
      <c r="E69" s="431"/>
      <c r="F69" s="18"/>
      <c r="G69" s="432"/>
      <c r="H69" s="432"/>
      <c r="I69" s="432"/>
      <c r="J69" s="432"/>
      <c r="K69" s="18"/>
      <c r="L69" s="18"/>
      <c r="M69" s="432"/>
      <c r="N69" s="432"/>
      <c r="O69" s="432"/>
      <c r="P69" s="432"/>
      <c r="Q69" s="432"/>
      <c r="R69" s="432"/>
      <c r="S69" s="18"/>
    </row>
    <row r="87" spans="8:10">
      <c r="H87" s="11"/>
      <c r="J87" s="11"/>
    </row>
  </sheetData>
  <mergeCells count="16">
    <mergeCell ref="D8:F8"/>
    <mergeCell ref="B9:C9"/>
    <mergeCell ref="B10:C10"/>
    <mergeCell ref="B12:C12"/>
    <mergeCell ref="B15:R15"/>
    <mergeCell ref="B16:Q16"/>
    <mergeCell ref="B17:Q17"/>
    <mergeCell ref="B11:F11"/>
    <mergeCell ref="B69:E69"/>
    <mergeCell ref="M69:R69"/>
    <mergeCell ref="G69:J69"/>
    <mergeCell ref="C20:C22"/>
    <mergeCell ref="F20:F22"/>
    <mergeCell ref="G20:G22"/>
    <mergeCell ref="H20:S20"/>
    <mergeCell ref="G19:K19"/>
  </mergeCells>
  <pageMargins left="0.51181102362204722" right="0.11811023622047245" top="0.74803149606299213" bottom="0.74803149606299213" header="0.31496062992125984" footer="0.31496062992125984"/>
  <pageSetup paperSize="9" scale="40" orientation="landscape" r:id="rId1"/>
  <rowBreaks count="1" manualBreakCount="1">
    <brk id="37" max="16383" man="1"/>
  </rowBreaks>
  <colBreaks count="1" manualBreakCount="1">
    <brk id="2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K39"/>
  <sheetViews>
    <sheetView view="pageBreakPreview" topLeftCell="A4" zoomScale="60" workbookViewId="0">
      <selection activeCell="Q13" sqref="Q13"/>
    </sheetView>
  </sheetViews>
  <sheetFormatPr defaultRowHeight="15"/>
  <cols>
    <col min="1" max="1" width="45.7109375" customWidth="1"/>
    <col min="2" max="2" width="16.85546875" customWidth="1"/>
    <col min="3" max="3" width="18.85546875" customWidth="1"/>
    <col min="5" max="5" width="11.85546875" customWidth="1"/>
    <col min="6" max="6" width="25" customWidth="1"/>
    <col min="8" max="8" width="11" customWidth="1"/>
    <col min="9" max="9" width="19" customWidth="1"/>
    <col min="10" max="10" width="19.5703125" customWidth="1"/>
    <col min="11" max="11" width="19.42578125" customWidth="1"/>
    <col min="12" max="12" width="12.28515625" bestFit="1" customWidth="1"/>
  </cols>
  <sheetData>
    <row r="1" spans="1:11" ht="15.75">
      <c r="A1" s="1"/>
    </row>
    <row r="2" spans="1:11" ht="21">
      <c r="A2" s="1"/>
      <c r="F2" s="29"/>
      <c r="G2" s="153" t="s">
        <v>192</v>
      </c>
      <c r="H2" s="153"/>
      <c r="I2" s="153"/>
      <c r="J2" s="153"/>
      <c r="K2" s="197"/>
    </row>
    <row r="3" spans="1:11" ht="21">
      <c r="A3" s="1"/>
      <c r="F3" s="29"/>
      <c r="G3" s="185" t="s">
        <v>134</v>
      </c>
      <c r="H3" s="185"/>
      <c r="I3" s="185"/>
      <c r="J3" s="185"/>
      <c r="K3" s="198"/>
    </row>
    <row r="4" spans="1:11" ht="21">
      <c r="A4" s="13"/>
      <c r="F4" s="29"/>
      <c r="G4" s="185" t="s">
        <v>530</v>
      </c>
      <c r="H4" s="185"/>
      <c r="I4" s="185"/>
      <c r="J4" s="185"/>
      <c r="K4" s="197"/>
    </row>
    <row r="5" spans="1:11" ht="26.25">
      <c r="A5" s="175"/>
      <c r="B5" s="156"/>
      <c r="C5" s="156"/>
      <c r="D5" s="156"/>
      <c r="E5" s="175" t="s">
        <v>553</v>
      </c>
      <c r="F5" s="175"/>
      <c r="G5" s="175" t="s">
        <v>204</v>
      </c>
      <c r="H5" s="156"/>
      <c r="I5" s="156"/>
      <c r="J5" s="156"/>
      <c r="K5" s="156"/>
    </row>
    <row r="6" spans="1:11" ht="26.25">
      <c r="A6" s="309" t="s">
        <v>499</v>
      </c>
      <c r="B6" s="309"/>
      <c r="C6" s="309"/>
      <c r="D6" s="309"/>
      <c r="E6" s="309"/>
      <c r="F6" s="309"/>
      <c r="G6" s="309"/>
      <c r="H6" s="309"/>
      <c r="I6" s="309"/>
      <c r="J6" s="309"/>
      <c r="K6" s="156"/>
    </row>
    <row r="7" spans="1:11" ht="26.25">
      <c r="A7" s="175"/>
      <c r="B7" s="156"/>
      <c r="C7" s="156"/>
      <c r="D7" s="309" t="s">
        <v>539</v>
      </c>
      <c r="E7" s="309"/>
      <c r="F7" s="309"/>
      <c r="G7" s="156"/>
      <c r="H7" s="156"/>
      <c r="I7" s="156"/>
      <c r="J7" s="156"/>
      <c r="K7" s="156"/>
    </row>
    <row r="8" spans="1:11" ht="27" customHeight="1" thickBot="1">
      <c r="A8" s="194"/>
      <c r="B8" s="156"/>
      <c r="C8" s="462" t="s">
        <v>538</v>
      </c>
      <c r="D8" s="462"/>
      <c r="E8" s="462"/>
      <c r="F8" s="462"/>
      <c r="G8" s="462"/>
      <c r="H8" s="462"/>
      <c r="I8" s="462"/>
      <c r="J8" s="156"/>
      <c r="K8" s="194" t="s">
        <v>1</v>
      </c>
    </row>
    <row r="9" spans="1:11" ht="140.25" thickBot="1">
      <c r="A9" s="187" t="s">
        <v>193</v>
      </c>
      <c r="B9" s="188" t="s">
        <v>194</v>
      </c>
      <c r="C9" s="188" t="s">
        <v>195</v>
      </c>
      <c r="D9" s="460" t="s">
        <v>196</v>
      </c>
      <c r="E9" s="461"/>
      <c r="F9" s="188" t="s">
        <v>531</v>
      </c>
      <c r="G9" s="460" t="s">
        <v>532</v>
      </c>
      <c r="H9" s="461"/>
      <c r="I9" s="188" t="s">
        <v>533</v>
      </c>
      <c r="J9" s="188" t="s">
        <v>197</v>
      </c>
      <c r="K9" s="188" t="s">
        <v>198</v>
      </c>
    </row>
    <row r="10" spans="1:11" ht="19.5" thickBot="1">
      <c r="A10" s="32">
        <v>1</v>
      </c>
      <c r="B10" s="33">
        <v>2</v>
      </c>
      <c r="C10" s="33">
        <v>3</v>
      </c>
      <c r="D10" s="385">
        <v>4</v>
      </c>
      <c r="E10" s="386"/>
      <c r="F10" s="33">
        <v>5</v>
      </c>
      <c r="G10" s="385">
        <v>6</v>
      </c>
      <c r="H10" s="386"/>
      <c r="I10" s="33">
        <v>7</v>
      </c>
      <c r="J10" s="33">
        <v>8</v>
      </c>
      <c r="K10" s="33">
        <v>9</v>
      </c>
    </row>
    <row r="11" spans="1:11" ht="27" customHeight="1" thickBot="1">
      <c r="A11" s="205" t="s">
        <v>199</v>
      </c>
      <c r="B11" s="181">
        <f>B12+B13+B14+B15</f>
        <v>663.48199999999997</v>
      </c>
      <c r="C11" s="248">
        <v>156.6</v>
      </c>
      <c r="D11" s="454">
        <f>D15+D14+D13+D12</f>
        <v>103.922</v>
      </c>
      <c r="E11" s="455"/>
      <c r="F11" s="246">
        <v>8265</v>
      </c>
      <c r="G11" s="458">
        <f t="shared" ref="G11:J11" si="0">G12+G13+G14+G15</f>
        <v>76.822999999999993</v>
      </c>
      <c r="H11" s="459"/>
      <c r="I11" s="190">
        <f>I12</f>
        <v>7.7574899999999998</v>
      </c>
      <c r="J11" s="182">
        <f t="shared" si="0"/>
        <v>595.9536542699999</v>
      </c>
      <c r="K11" s="182">
        <f>J11/D11*1000</f>
        <v>5734.6245671753804</v>
      </c>
    </row>
    <row r="12" spans="1:11" ht="30" customHeight="1" thickBot="1">
      <c r="A12" s="205" t="s">
        <v>82</v>
      </c>
      <c r="B12" s="190">
        <f>'Додаток 6'!G42</f>
        <v>583.86099999999999</v>
      </c>
      <c r="C12" s="248">
        <v>156.6</v>
      </c>
      <c r="D12" s="454">
        <v>91.432000000000002</v>
      </c>
      <c r="E12" s="455"/>
      <c r="F12" s="246">
        <v>8265</v>
      </c>
      <c r="G12" s="458">
        <f>'[1]Витрати 20 -21'!$CW$15/1000</f>
        <v>71.191999999999993</v>
      </c>
      <c r="H12" s="459"/>
      <c r="I12" s="190">
        <f>'[1]Витрати 20 -21'!$CZ$5</f>
        <v>7.7574899999999998</v>
      </c>
      <c r="J12" s="182">
        <f>G12*I12</f>
        <v>552.2712280799999</v>
      </c>
      <c r="K12" s="182">
        <f t="shared" ref="K12:K15" si="1">J12/D12*1000</f>
        <v>6040.2400481231944</v>
      </c>
    </row>
    <row r="13" spans="1:11" ht="27" thickBot="1">
      <c r="A13" s="205" t="s">
        <v>83</v>
      </c>
      <c r="B13" s="190">
        <v>0</v>
      </c>
      <c r="C13" s="248">
        <v>0</v>
      </c>
      <c r="D13" s="454">
        <f t="shared" ref="D13:D14" si="2">B13*C13</f>
        <v>0</v>
      </c>
      <c r="E13" s="455"/>
      <c r="F13" s="247">
        <v>0</v>
      </c>
      <c r="G13" s="456">
        <v>0</v>
      </c>
      <c r="H13" s="457"/>
      <c r="I13" s="190">
        <v>0</v>
      </c>
      <c r="J13" s="182">
        <v>0</v>
      </c>
      <c r="K13" s="182">
        <v>0</v>
      </c>
    </row>
    <row r="14" spans="1:11" ht="25.5" customHeight="1" thickBot="1">
      <c r="A14" s="205" t="s">
        <v>84</v>
      </c>
      <c r="B14" s="190">
        <v>0</v>
      </c>
      <c r="C14" s="248">
        <v>0</v>
      </c>
      <c r="D14" s="454">
        <f t="shared" si="2"/>
        <v>0</v>
      </c>
      <c r="E14" s="455"/>
      <c r="F14" s="247">
        <v>0</v>
      </c>
      <c r="G14" s="456">
        <v>0</v>
      </c>
      <c r="H14" s="457"/>
      <c r="I14" s="190">
        <v>0</v>
      </c>
      <c r="J14" s="182">
        <v>0</v>
      </c>
      <c r="K14" s="182">
        <v>0</v>
      </c>
    </row>
    <row r="15" spans="1:11" ht="24.75" customHeight="1" thickBot="1">
      <c r="A15" s="205" t="s">
        <v>15</v>
      </c>
      <c r="B15" s="190">
        <f>'Додаток 6'!G48</f>
        <v>79.620999999999995</v>
      </c>
      <c r="C15" s="248">
        <v>156.6</v>
      </c>
      <c r="D15" s="454">
        <v>12.49</v>
      </c>
      <c r="E15" s="455"/>
      <c r="F15" s="246">
        <v>8265</v>
      </c>
      <c r="G15" s="458">
        <f>'[1]Витрати 20 -21'!$CX$15/1000</f>
        <v>5.6310000000000002</v>
      </c>
      <c r="H15" s="459"/>
      <c r="I15" s="190">
        <f>I12</f>
        <v>7.7574899999999998</v>
      </c>
      <c r="J15" s="182">
        <f>G15*I15</f>
        <v>43.682426190000001</v>
      </c>
      <c r="K15" s="182">
        <f t="shared" si="1"/>
        <v>3497.3920088070458</v>
      </c>
    </row>
    <row r="16" spans="1:11" ht="26.25" customHeight="1" thickBot="1">
      <c r="A16" s="205" t="s">
        <v>200</v>
      </c>
      <c r="B16" s="190">
        <v>0</v>
      </c>
      <c r="C16" s="191">
        <v>0</v>
      </c>
      <c r="D16" s="407">
        <v>0</v>
      </c>
      <c r="E16" s="408"/>
      <c r="F16" s="182">
        <v>0</v>
      </c>
      <c r="G16" s="395">
        <v>0</v>
      </c>
      <c r="H16" s="396"/>
      <c r="I16" s="190">
        <v>0</v>
      </c>
      <c r="J16" s="182">
        <v>0</v>
      </c>
      <c r="K16" s="182">
        <v>0</v>
      </c>
    </row>
    <row r="17" spans="1:11" ht="23.25" customHeight="1" thickBot="1">
      <c r="A17" s="205" t="s">
        <v>82</v>
      </c>
      <c r="B17" s="190">
        <v>0</v>
      </c>
      <c r="C17" s="191">
        <v>0</v>
      </c>
      <c r="D17" s="407">
        <v>0</v>
      </c>
      <c r="E17" s="408"/>
      <c r="F17" s="182">
        <v>0</v>
      </c>
      <c r="G17" s="395">
        <v>0</v>
      </c>
      <c r="H17" s="396"/>
      <c r="I17" s="190">
        <v>0</v>
      </c>
      <c r="J17" s="182">
        <v>0</v>
      </c>
      <c r="K17" s="182">
        <v>0</v>
      </c>
    </row>
    <row r="18" spans="1:11" ht="28.5" customHeight="1" thickBot="1">
      <c r="A18" s="205" t="s">
        <v>83</v>
      </c>
      <c r="B18" s="190">
        <v>0</v>
      </c>
      <c r="C18" s="191">
        <v>0</v>
      </c>
      <c r="D18" s="407">
        <v>0</v>
      </c>
      <c r="E18" s="408"/>
      <c r="F18" s="182">
        <v>0</v>
      </c>
      <c r="G18" s="395">
        <v>0</v>
      </c>
      <c r="H18" s="396"/>
      <c r="I18" s="190">
        <v>0</v>
      </c>
      <c r="J18" s="182">
        <v>0</v>
      </c>
      <c r="K18" s="182">
        <v>0</v>
      </c>
    </row>
    <row r="19" spans="1:11" ht="27.75" customHeight="1" thickBot="1">
      <c r="A19" s="205" t="s">
        <v>84</v>
      </c>
      <c r="B19" s="190">
        <v>0</v>
      </c>
      <c r="C19" s="191">
        <v>0</v>
      </c>
      <c r="D19" s="407">
        <v>0</v>
      </c>
      <c r="E19" s="408"/>
      <c r="F19" s="182">
        <v>0</v>
      </c>
      <c r="G19" s="395">
        <v>0</v>
      </c>
      <c r="H19" s="396"/>
      <c r="I19" s="190">
        <v>0</v>
      </c>
      <c r="J19" s="182">
        <v>0</v>
      </c>
      <c r="K19" s="182">
        <v>0</v>
      </c>
    </row>
    <row r="20" spans="1:11" ht="25.5" customHeight="1" thickBot="1">
      <c r="A20" s="205" t="s">
        <v>15</v>
      </c>
      <c r="B20" s="190">
        <v>0</v>
      </c>
      <c r="C20" s="191">
        <v>0</v>
      </c>
      <c r="D20" s="407">
        <v>0</v>
      </c>
      <c r="E20" s="408"/>
      <c r="F20" s="182">
        <v>0</v>
      </c>
      <c r="G20" s="395">
        <v>0</v>
      </c>
      <c r="H20" s="396"/>
      <c r="I20" s="190">
        <v>0</v>
      </c>
      <c r="J20" s="182">
        <v>0</v>
      </c>
      <c r="K20" s="182">
        <v>0</v>
      </c>
    </row>
    <row r="21" spans="1:11" ht="27.75" customHeight="1" thickBot="1">
      <c r="A21" s="205" t="s">
        <v>201</v>
      </c>
      <c r="B21" s="190">
        <v>0</v>
      </c>
      <c r="C21" s="191">
        <v>0</v>
      </c>
      <c r="D21" s="407">
        <v>0</v>
      </c>
      <c r="E21" s="408"/>
      <c r="F21" s="182">
        <v>0</v>
      </c>
      <c r="G21" s="395">
        <v>0</v>
      </c>
      <c r="H21" s="396"/>
      <c r="I21" s="190">
        <v>0</v>
      </c>
      <c r="J21" s="182">
        <v>0</v>
      </c>
      <c r="K21" s="182">
        <v>0</v>
      </c>
    </row>
    <row r="22" spans="1:11" ht="27" customHeight="1" thickBot="1">
      <c r="A22" s="205" t="s">
        <v>82</v>
      </c>
      <c r="B22" s="190">
        <v>0</v>
      </c>
      <c r="C22" s="191">
        <v>0</v>
      </c>
      <c r="D22" s="407">
        <v>0</v>
      </c>
      <c r="E22" s="408"/>
      <c r="F22" s="182">
        <v>0</v>
      </c>
      <c r="G22" s="411">
        <v>0</v>
      </c>
      <c r="H22" s="412"/>
      <c r="I22" s="190">
        <v>0</v>
      </c>
      <c r="J22" s="182">
        <v>0</v>
      </c>
      <c r="K22" s="182">
        <v>0</v>
      </c>
    </row>
    <row r="23" spans="1:11" ht="27" customHeight="1" thickBot="1">
      <c r="A23" s="205" t="s">
        <v>83</v>
      </c>
      <c r="B23" s="190">
        <v>0</v>
      </c>
      <c r="C23" s="191">
        <v>0</v>
      </c>
      <c r="D23" s="407">
        <v>0</v>
      </c>
      <c r="E23" s="408"/>
      <c r="F23" s="182">
        <v>0</v>
      </c>
      <c r="G23" s="395">
        <v>0</v>
      </c>
      <c r="H23" s="396"/>
      <c r="I23" s="190">
        <v>0</v>
      </c>
      <c r="J23" s="182">
        <v>0</v>
      </c>
      <c r="K23" s="182">
        <v>0</v>
      </c>
    </row>
    <row r="24" spans="1:11" ht="23.25" customHeight="1" thickBot="1">
      <c r="A24" s="205" t="s">
        <v>84</v>
      </c>
      <c r="B24" s="190">
        <v>0</v>
      </c>
      <c r="C24" s="191">
        <v>0</v>
      </c>
      <c r="D24" s="407">
        <v>0</v>
      </c>
      <c r="E24" s="408"/>
      <c r="F24" s="182">
        <v>0</v>
      </c>
      <c r="G24" s="395">
        <v>0</v>
      </c>
      <c r="H24" s="396"/>
      <c r="I24" s="190">
        <v>0</v>
      </c>
      <c r="J24" s="182">
        <v>0</v>
      </c>
      <c r="K24" s="182">
        <v>0</v>
      </c>
    </row>
    <row r="25" spans="1:11" ht="26.25" customHeight="1" thickBot="1">
      <c r="A25" s="205" t="s">
        <v>15</v>
      </c>
      <c r="B25" s="190">
        <v>0</v>
      </c>
      <c r="C25" s="191">
        <v>0</v>
      </c>
      <c r="D25" s="407">
        <v>0</v>
      </c>
      <c r="E25" s="408"/>
      <c r="F25" s="182">
        <v>0</v>
      </c>
      <c r="G25" s="395">
        <v>0</v>
      </c>
      <c r="H25" s="396"/>
      <c r="I25" s="190">
        <v>0</v>
      </c>
      <c r="J25" s="182">
        <v>0</v>
      </c>
      <c r="K25" s="182">
        <v>0</v>
      </c>
    </row>
    <row r="26" spans="1:11" ht="37.5" customHeight="1" thickBot="1">
      <c r="A26" s="205" t="s">
        <v>202</v>
      </c>
      <c r="B26" s="190">
        <v>0</v>
      </c>
      <c r="C26" s="191">
        <v>0</v>
      </c>
      <c r="D26" s="407">
        <v>0</v>
      </c>
      <c r="E26" s="408"/>
      <c r="F26" s="182">
        <v>0</v>
      </c>
      <c r="G26" s="395">
        <v>0</v>
      </c>
      <c r="H26" s="396"/>
      <c r="I26" s="190">
        <v>0</v>
      </c>
      <c r="J26" s="182">
        <v>0</v>
      </c>
      <c r="K26" s="182">
        <v>0</v>
      </c>
    </row>
    <row r="27" spans="1:11" ht="24.75" customHeight="1" thickBot="1">
      <c r="A27" s="205" t="s">
        <v>82</v>
      </c>
      <c r="B27" s="190">
        <v>0</v>
      </c>
      <c r="C27" s="191">
        <v>0</v>
      </c>
      <c r="D27" s="407">
        <v>0</v>
      </c>
      <c r="E27" s="408"/>
      <c r="F27" s="182">
        <v>0</v>
      </c>
      <c r="G27" s="395">
        <v>0</v>
      </c>
      <c r="H27" s="396"/>
      <c r="I27" s="190">
        <v>0</v>
      </c>
      <c r="J27" s="182">
        <v>0</v>
      </c>
      <c r="K27" s="182">
        <v>0</v>
      </c>
    </row>
    <row r="28" spans="1:11" ht="24.75" customHeight="1" thickBot="1">
      <c r="A28" s="205" t="s">
        <v>83</v>
      </c>
      <c r="B28" s="190">
        <v>0</v>
      </c>
      <c r="C28" s="191">
        <v>0</v>
      </c>
      <c r="D28" s="407">
        <v>0</v>
      </c>
      <c r="E28" s="408"/>
      <c r="F28" s="182">
        <v>0</v>
      </c>
      <c r="G28" s="395">
        <v>0</v>
      </c>
      <c r="H28" s="396"/>
      <c r="I28" s="190">
        <v>0</v>
      </c>
      <c r="J28" s="182">
        <v>0</v>
      </c>
      <c r="K28" s="182">
        <v>0</v>
      </c>
    </row>
    <row r="29" spans="1:11" ht="28.5" customHeight="1" thickBot="1">
      <c r="A29" s="205" t="s">
        <v>84</v>
      </c>
      <c r="B29" s="190">
        <v>0</v>
      </c>
      <c r="C29" s="191">
        <v>0</v>
      </c>
      <c r="D29" s="407">
        <v>0</v>
      </c>
      <c r="E29" s="408"/>
      <c r="F29" s="182">
        <v>0</v>
      </c>
      <c r="G29" s="395">
        <v>0</v>
      </c>
      <c r="H29" s="396"/>
      <c r="I29" s="190">
        <v>0</v>
      </c>
      <c r="J29" s="182">
        <v>0</v>
      </c>
      <c r="K29" s="182">
        <v>0</v>
      </c>
    </row>
    <row r="30" spans="1:11" ht="33.75" customHeight="1" thickBot="1">
      <c r="A30" s="205" t="s">
        <v>15</v>
      </c>
      <c r="B30" s="190">
        <v>0</v>
      </c>
      <c r="C30" s="191">
        <v>0</v>
      </c>
      <c r="D30" s="407">
        <v>0</v>
      </c>
      <c r="E30" s="408"/>
      <c r="F30" s="182">
        <v>0</v>
      </c>
      <c r="G30" s="395">
        <v>0</v>
      </c>
      <c r="H30" s="396"/>
      <c r="I30" s="190">
        <v>0</v>
      </c>
      <c r="J30" s="182">
        <v>0</v>
      </c>
      <c r="K30" s="182">
        <v>0</v>
      </c>
    </row>
    <row r="31" spans="1:11" ht="46.5" customHeight="1" thickBot="1">
      <c r="A31" s="205" t="s">
        <v>203</v>
      </c>
      <c r="B31" s="181">
        <f>B32+B33+B34+B35</f>
        <v>663.48199999999997</v>
      </c>
      <c r="C31" s="191">
        <f>C11</f>
        <v>156.6</v>
      </c>
      <c r="D31" s="448">
        <f t="shared" ref="D31:J31" si="3">D32+D33+D34+D35</f>
        <v>103.922</v>
      </c>
      <c r="E31" s="449"/>
      <c r="F31" s="181">
        <f>F11</f>
        <v>8265</v>
      </c>
      <c r="G31" s="411">
        <f t="shared" si="3"/>
        <v>76.822999999999993</v>
      </c>
      <c r="H31" s="412"/>
      <c r="I31" s="190">
        <f>I11</f>
        <v>7.7574899999999998</v>
      </c>
      <c r="J31" s="181">
        <f t="shared" si="3"/>
        <v>595.9536542699999</v>
      </c>
      <c r="K31" s="182">
        <f>K11</f>
        <v>5734.6245671753804</v>
      </c>
    </row>
    <row r="32" spans="1:11" ht="25.5" customHeight="1" thickBot="1">
      <c r="A32" s="205" t="s">
        <v>82</v>
      </c>
      <c r="B32" s="190">
        <f>B12+B17+B22+B27</f>
        <v>583.86099999999999</v>
      </c>
      <c r="C32" s="191">
        <f>C12</f>
        <v>156.6</v>
      </c>
      <c r="D32" s="448">
        <f t="shared" ref="D32:K32" si="4">D12+D17+D22+D27</f>
        <v>91.432000000000002</v>
      </c>
      <c r="E32" s="449"/>
      <c r="F32" s="181">
        <f>F12</f>
        <v>8265</v>
      </c>
      <c r="G32" s="411">
        <f t="shared" si="4"/>
        <v>71.191999999999993</v>
      </c>
      <c r="H32" s="412"/>
      <c r="I32" s="190">
        <f t="shared" si="4"/>
        <v>7.7574899999999998</v>
      </c>
      <c r="J32" s="181">
        <f t="shared" si="4"/>
        <v>552.2712280799999</v>
      </c>
      <c r="K32" s="182">
        <f t="shared" si="4"/>
        <v>6040.2400481231944</v>
      </c>
    </row>
    <row r="33" spans="1:11" ht="27.75" customHeight="1" thickBot="1">
      <c r="A33" s="205" t="s">
        <v>83</v>
      </c>
      <c r="B33" s="190">
        <f>B13+B18+B23+B28</f>
        <v>0</v>
      </c>
      <c r="C33" s="191">
        <f t="shared" ref="C33:K33" si="5">C13+C18+C23+C28</f>
        <v>0</v>
      </c>
      <c r="D33" s="407">
        <f t="shared" si="5"/>
        <v>0</v>
      </c>
      <c r="E33" s="408"/>
      <c r="F33" s="182">
        <f t="shared" si="5"/>
        <v>0</v>
      </c>
      <c r="G33" s="411">
        <f t="shared" si="5"/>
        <v>0</v>
      </c>
      <c r="H33" s="412"/>
      <c r="I33" s="190">
        <f t="shared" si="5"/>
        <v>0</v>
      </c>
      <c r="J33" s="182">
        <f t="shared" si="5"/>
        <v>0</v>
      </c>
      <c r="K33" s="182">
        <f t="shared" si="5"/>
        <v>0</v>
      </c>
    </row>
    <row r="34" spans="1:11" ht="28.5" customHeight="1" thickBot="1">
      <c r="A34" s="206" t="s">
        <v>84</v>
      </c>
      <c r="B34" s="199">
        <f>B14+B19+B24+B29</f>
        <v>0</v>
      </c>
      <c r="C34" s="200">
        <f t="shared" ref="C34:K34" si="6">C14+C19+C24+C29</f>
        <v>0</v>
      </c>
      <c r="D34" s="450">
        <f t="shared" si="6"/>
        <v>0</v>
      </c>
      <c r="E34" s="451"/>
      <c r="F34" s="201">
        <f t="shared" si="6"/>
        <v>0</v>
      </c>
      <c r="G34" s="452">
        <f t="shared" si="6"/>
        <v>0</v>
      </c>
      <c r="H34" s="453"/>
      <c r="I34" s="199">
        <f t="shared" si="6"/>
        <v>0</v>
      </c>
      <c r="J34" s="201">
        <f t="shared" si="6"/>
        <v>0</v>
      </c>
      <c r="K34" s="201">
        <f t="shared" si="6"/>
        <v>0</v>
      </c>
    </row>
    <row r="35" spans="1:11" ht="33" customHeight="1" thickBot="1">
      <c r="A35" s="207" t="s">
        <v>15</v>
      </c>
      <c r="B35" s="202">
        <f>B15+B20+B25+B30</f>
        <v>79.620999999999995</v>
      </c>
      <c r="C35" s="203">
        <f>C15</f>
        <v>156.6</v>
      </c>
      <c r="D35" s="441">
        <f t="shared" ref="D35:K35" si="7">D15+D20+D25+D30</f>
        <v>12.49</v>
      </c>
      <c r="E35" s="442"/>
      <c r="F35" s="202">
        <f>F15</f>
        <v>8265</v>
      </c>
      <c r="G35" s="443">
        <f t="shared" si="7"/>
        <v>5.6310000000000002</v>
      </c>
      <c r="H35" s="444"/>
      <c r="I35" s="242">
        <f t="shared" si="7"/>
        <v>7.7574899999999998</v>
      </c>
      <c r="J35" s="202">
        <f t="shared" si="7"/>
        <v>43.682426190000001</v>
      </c>
      <c r="K35" s="204">
        <f t="shared" si="7"/>
        <v>3497.3920088070458</v>
      </c>
    </row>
    <row r="36" spans="1:11" ht="18" customHeight="1">
      <c r="A36" s="112"/>
      <c r="B36" s="113"/>
      <c r="C36" s="113"/>
      <c r="D36" s="89"/>
      <c r="E36" s="89"/>
      <c r="F36" s="113"/>
      <c r="G36" s="89"/>
      <c r="H36" s="89"/>
      <c r="I36" s="113"/>
      <c r="J36" s="113"/>
      <c r="K36" s="113"/>
    </row>
    <row r="37" spans="1:11" ht="21.75" customHeight="1">
      <c r="A37" s="427" t="s">
        <v>484</v>
      </c>
      <c r="B37" s="427"/>
      <c r="C37" s="427"/>
      <c r="D37" s="427"/>
      <c r="E37" s="446" t="s">
        <v>204</v>
      </c>
      <c r="F37" s="446"/>
      <c r="G37" s="446"/>
      <c r="H37" s="446" t="s">
        <v>204</v>
      </c>
      <c r="I37" s="446"/>
      <c r="J37" s="446"/>
      <c r="K37" s="446"/>
    </row>
    <row r="38" spans="1:11" ht="21" customHeight="1">
      <c r="A38" s="97" t="s">
        <v>500</v>
      </c>
      <c r="B38" s="97"/>
      <c r="C38" s="97"/>
      <c r="D38" s="97"/>
      <c r="E38" s="114"/>
      <c r="F38" s="114"/>
      <c r="G38" s="114"/>
      <c r="H38" s="114"/>
      <c r="I38" s="447" t="s">
        <v>486</v>
      </c>
      <c r="J38" s="447"/>
      <c r="K38" s="447"/>
    </row>
    <row r="39" spans="1:11" ht="26.25" customHeight="1">
      <c r="A39" s="445" t="s">
        <v>64</v>
      </c>
      <c r="B39" s="445"/>
      <c r="C39" s="445"/>
      <c r="D39" s="445"/>
      <c r="E39" s="445" t="s">
        <v>65</v>
      </c>
      <c r="F39" s="445"/>
      <c r="G39" s="445"/>
      <c r="H39" s="445" t="s">
        <v>501</v>
      </c>
      <c r="I39" s="445"/>
      <c r="J39" s="445"/>
      <c r="K39" s="445"/>
    </row>
  </sheetData>
  <mergeCells count="64">
    <mergeCell ref="A6:J6"/>
    <mergeCell ref="D7:F7"/>
    <mergeCell ref="D9:E9"/>
    <mergeCell ref="G9:H9"/>
    <mergeCell ref="D10:E10"/>
    <mergeCell ref="G10:H10"/>
    <mergeCell ref="C8:I8"/>
    <mergeCell ref="D11:E11"/>
    <mergeCell ref="G11:H11"/>
    <mergeCell ref="D12:E12"/>
    <mergeCell ref="G12:H12"/>
    <mergeCell ref="D13:E13"/>
    <mergeCell ref="G13:H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A37:D37"/>
    <mergeCell ref="A39:D39"/>
    <mergeCell ref="E37:G37"/>
    <mergeCell ref="E39:G39"/>
    <mergeCell ref="H37:K37"/>
    <mergeCell ref="H39:K39"/>
    <mergeCell ref="I38:K38"/>
  </mergeCells>
  <pageMargins left="0.70866141732283472" right="0.11811023622047245" top="0.74803149606299213" bottom="0.74803149606299213" header="0.31496062992125984" footer="0.31496062992125984"/>
  <pageSetup paperSize="9"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P51"/>
  <sheetViews>
    <sheetView view="pageBreakPreview" topLeftCell="A34" zoomScale="60" workbookViewId="0">
      <selection activeCell="I55" sqref="I55"/>
    </sheetView>
  </sheetViews>
  <sheetFormatPr defaultRowHeight="15"/>
  <cols>
    <col min="1" max="1" width="50.7109375" customWidth="1"/>
    <col min="2" max="2" width="21.42578125" customWidth="1"/>
    <col min="3" max="3" width="25.5703125" customWidth="1"/>
    <col min="4" max="4" width="16.7109375" customWidth="1"/>
    <col min="5" max="5" width="16.28515625" customWidth="1"/>
    <col min="6" max="6" width="17.7109375" customWidth="1"/>
    <col min="7" max="7" width="16.85546875" customWidth="1"/>
    <col min="8" max="8" width="15.42578125" customWidth="1"/>
    <col min="9" max="9" width="16.7109375" customWidth="1"/>
    <col min="10" max="10" width="16.42578125" customWidth="1"/>
    <col min="11" max="11" width="17.42578125" customWidth="1"/>
    <col min="12" max="12" width="16.5703125" customWidth="1"/>
    <col min="13" max="13" width="17" customWidth="1"/>
    <col min="14" max="14" width="17.42578125" customWidth="1"/>
    <col min="15" max="15" width="19.140625" customWidth="1"/>
  </cols>
  <sheetData>
    <row r="1" spans="1:16" ht="21">
      <c r="A1" s="1"/>
      <c r="I1" s="185" t="s">
        <v>206</v>
      </c>
      <c r="J1" s="193"/>
      <c r="K1" s="193"/>
      <c r="L1" s="193"/>
      <c r="M1" s="193"/>
      <c r="N1" s="193"/>
      <c r="O1" s="193"/>
      <c r="P1" s="38"/>
    </row>
    <row r="2" spans="1:16" ht="21">
      <c r="A2" s="1"/>
      <c r="I2" s="185" t="s">
        <v>134</v>
      </c>
      <c r="J2" s="193"/>
      <c r="K2" s="193"/>
      <c r="L2" s="193"/>
      <c r="M2" s="193"/>
      <c r="N2" s="193"/>
      <c r="O2" s="193"/>
      <c r="P2" s="38"/>
    </row>
    <row r="3" spans="1:16" ht="21">
      <c r="A3" s="1"/>
      <c r="I3" s="185" t="s">
        <v>530</v>
      </c>
      <c r="J3" s="193"/>
      <c r="K3" s="193"/>
      <c r="L3" s="193"/>
      <c r="M3" s="193"/>
      <c r="N3" s="193"/>
      <c r="O3" s="193"/>
      <c r="P3" s="38"/>
    </row>
    <row r="4" spans="1:16">
      <c r="A4" s="11"/>
    </row>
    <row r="5" spans="1:16" ht="26.25">
      <c r="A5" s="175"/>
      <c r="B5" s="156"/>
      <c r="C5" s="156"/>
      <c r="D5" s="156"/>
      <c r="E5" s="463" t="s">
        <v>553</v>
      </c>
      <c r="F5" s="463"/>
      <c r="G5" s="463"/>
      <c r="H5" s="463"/>
      <c r="I5" s="463"/>
      <c r="J5" s="156"/>
      <c r="K5" s="156"/>
      <c r="L5" s="156"/>
      <c r="M5" s="156"/>
      <c r="N5" s="156"/>
      <c r="O5" s="107"/>
    </row>
    <row r="6" spans="1:16" ht="25.5">
      <c r="A6" s="309" t="s">
        <v>208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107"/>
    </row>
    <row r="7" spans="1:16" ht="26.25">
      <c r="A7" s="156"/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07"/>
    </row>
    <row r="8" spans="1:16" ht="26.25">
      <c r="A8" s="156"/>
      <c r="B8" s="156"/>
      <c r="C8" s="156"/>
      <c r="D8" s="470" t="s">
        <v>508</v>
      </c>
      <c r="E8" s="470"/>
      <c r="F8" s="470"/>
      <c r="G8" s="470"/>
      <c r="H8" s="470"/>
      <c r="I8" s="156"/>
      <c r="J8" s="156"/>
      <c r="K8" s="156"/>
      <c r="L8" s="156"/>
      <c r="M8" s="156"/>
      <c r="N8" s="194" t="s">
        <v>209</v>
      </c>
      <c r="O8" s="107"/>
    </row>
    <row r="9" spans="1:16" ht="15.75" customHeight="1" thickBot="1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</row>
    <row r="10" spans="1:16" ht="114.75" customHeight="1" thickBot="1">
      <c r="A10" s="195" t="s">
        <v>89</v>
      </c>
      <c r="B10" s="176" t="s">
        <v>5</v>
      </c>
      <c r="C10" s="176" t="s">
        <v>210</v>
      </c>
      <c r="D10" s="196" t="s">
        <v>211</v>
      </c>
      <c r="E10" s="196" t="s">
        <v>212</v>
      </c>
      <c r="F10" s="196" t="s">
        <v>213</v>
      </c>
      <c r="G10" s="196" t="s">
        <v>214</v>
      </c>
      <c r="H10" s="196" t="s">
        <v>215</v>
      </c>
      <c r="I10" s="196" t="s">
        <v>216</v>
      </c>
      <c r="J10" s="196" t="s">
        <v>217</v>
      </c>
      <c r="K10" s="196" t="s">
        <v>218</v>
      </c>
      <c r="L10" s="196" t="s">
        <v>219</v>
      </c>
      <c r="M10" s="196" t="s">
        <v>220</v>
      </c>
      <c r="N10" s="196" t="s">
        <v>221</v>
      </c>
      <c r="O10" s="196" t="s">
        <v>222</v>
      </c>
    </row>
    <row r="11" spans="1:16" ht="33" customHeight="1" thickBot="1">
      <c r="A11" s="86">
        <v>1</v>
      </c>
      <c r="B11" s="88">
        <v>2</v>
      </c>
      <c r="C11" s="88">
        <v>3</v>
      </c>
      <c r="D11" s="88">
        <v>4</v>
      </c>
      <c r="E11" s="88">
        <v>5</v>
      </c>
      <c r="F11" s="88">
        <v>6</v>
      </c>
      <c r="G11" s="88">
        <v>7</v>
      </c>
      <c r="H11" s="88">
        <v>8</v>
      </c>
      <c r="I11" s="88">
        <v>9</v>
      </c>
      <c r="J11" s="88">
        <v>10</v>
      </c>
      <c r="K11" s="88">
        <v>11</v>
      </c>
      <c r="L11" s="88">
        <v>12</v>
      </c>
      <c r="M11" s="88">
        <v>13</v>
      </c>
      <c r="N11" s="88">
        <v>14</v>
      </c>
      <c r="O11" s="88">
        <v>15</v>
      </c>
    </row>
    <row r="12" spans="1:16" ht="21" customHeight="1" thickBot="1">
      <c r="A12" s="465" t="s">
        <v>223</v>
      </c>
      <c r="B12" s="466"/>
      <c r="C12" s="466"/>
      <c r="D12" s="466"/>
      <c r="E12" s="466"/>
      <c r="F12" s="466"/>
      <c r="G12" s="466"/>
      <c r="H12" s="466"/>
      <c r="I12" s="466"/>
      <c r="J12" s="466"/>
      <c r="K12" s="466"/>
      <c r="L12" s="466"/>
      <c r="M12" s="466"/>
      <c r="N12" s="466"/>
      <c r="O12" s="467"/>
    </row>
    <row r="13" spans="1:16" ht="48" customHeight="1" thickBot="1">
      <c r="A13" s="39" t="s">
        <v>224</v>
      </c>
      <c r="B13" s="88" t="s">
        <v>57</v>
      </c>
      <c r="C13" s="138">
        <f>D13+E13+F13+G13+H13+I13+J13+K13+L13+M13+N13+O13</f>
        <v>663.48</v>
      </c>
      <c r="D13" s="135">
        <v>146.32900000000001</v>
      </c>
      <c r="E13" s="135">
        <v>125.76300000000001</v>
      </c>
      <c r="F13" s="135">
        <v>109.58499999999999</v>
      </c>
      <c r="G13" s="135">
        <v>22.457999999999998</v>
      </c>
      <c r="H13" s="138">
        <v>0</v>
      </c>
      <c r="I13" s="138">
        <v>0</v>
      </c>
      <c r="J13" s="138">
        <v>0</v>
      </c>
      <c r="K13" s="138">
        <v>0</v>
      </c>
      <c r="L13" s="138">
        <v>0</v>
      </c>
      <c r="M13" s="135">
        <v>26.762</v>
      </c>
      <c r="N13" s="135">
        <v>100.43600000000001</v>
      </c>
      <c r="O13" s="135">
        <v>132.14699999999999</v>
      </c>
    </row>
    <row r="14" spans="1:16" ht="43.5" customHeight="1" thickBot="1">
      <c r="A14" s="39" t="s">
        <v>225</v>
      </c>
      <c r="B14" s="88" t="s">
        <v>226</v>
      </c>
      <c r="C14" s="135">
        <v>19.46</v>
      </c>
      <c r="D14" s="135">
        <v>14.75</v>
      </c>
      <c r="E14" s="139">
        <v>15.5</v>
      </c>
      <c r="F14" s="139">
        <v>19.7</v>
      </c>
      <c r="G14" s="135">
        <v>50.51</v>
      </c>
      <c r="H14" s="139">
        <v>0</v>
      </c>
      <c r="I14" s="139">
        <v>0</v>
      </c>
      <c r="J14" s="139">
        <v>0</v>
      </c>
      <c r="K14" s="139">
        <v>0</v>
      </c>
      <c r="L14" s="139">
        <v>0</v>
      </c>
      <c r="M14" s="135">
        <v>47.37</v>
      </c>
      <c r="N14" s="139">
        <v>20.8</v>
      </c>
      <c r="O14" s="135">
        <v>16.329999999999998</v>
      </c>
    </row>
    <row r="15" spans="1:16" ht="42" customHeight="1" thickBot="1">
      <c r="A15" s="39" t="s">
        <v>227</v>
      </c>
      <c r="B15" s="88" t="s">
        <v>228</v>
      </c>
      <c r="C15" s="135">
        <f>D15+E15+F15+G15+H15+I15+J15+K15+L15+M15+N15+O15</f>
        <v>12.915000000000001</v>
      </c>
      <c r="D15" s="135">
        <v>2.1579999999999999</v>
      </c>
      <c r="E15" s="135">
        <v>1.9490000000000001</v>
      </c>
      <c r="F15" s="135">
        <v>2.1589999999999998</v>
      </c>
      <c r="G15" s="135">
        <v>1.1339999999999999</v>
      </c>
      <c r="H15" s="138">
        <v>0</v>
      </c>
      <c r="I15" s="138">
        <v>0</v>
      </c>
      <c r="J15" s="138">
        <v>0</v>
      </c>
      <c r="K15" s="138">
        <v>0</v>
      </c>
      <c r="L15" s="138">
        <v>0</v>
      </c>
      <c r="M15" s="135">
        <v>1.268</v>
      </c>
      <c r="N15" s="135">
        <v>2.089</v>
      </c>
      <c r="O15" s="135">
        <v>2.1579999999999999</v>
      </c>
    </row>
    <row r="16" spans="1:16" ht="45" customHeight="1" thickBot="1">
      <c r="A16" s="39" t="s">
        <v>229</v>
      </c>
      <c r="B16" s="88" t="s">
        <v>228</v>
      </c>
      <c r="C16" s="138">
        <f>D16+E16+F16+G16+H16+I16+J16+K16+L16+M16+N16+O16</f>
        <v>0</v>
      </c>
      <c r="D16" s="138">
        <v>0</v>
      </c>
      <c r="E16" s="138">
        <v>0</v>
      </c>
      <c r="F16" s="138">
        <v>0</v>
      </c>
      <c r="G16" s="138">
        <v>0</v>
      </c>
      <c r="H16" s="138">
        <v>0</v>
      </c>
      <c r="I16" s="138">
        <v>0</v>
      </c>
      <c r="J16" s="138">
        <v>0</v>
      </c>
      <c r="K16" s="138">
        <v>0</v>
      </c>
      <c r="L16" s="138">
        <v>0</v>
      </c>
      <c r="M16" s="138">
        <v>0</v>
      </c>
      <c r="N16" s="138">
        <v>0</v>
      </c>
      <c r="O16" s="138">
        <v>0</v>
      </c>
    </row>
    <row r="17" spans="1:15" ht="31.5" customHeight="1" thickBot="1">
      <c r="A17" s="39" t="s">
        <v>230</v>
      </c>
      <c r="B17" s="88" t="s">
        <v>231</v>
      </c>
      <c r="C17" s="138">
        <v>0</v>
      </c>
      <c r="D17" s="138">
        <v>0</v>
      </c>
      <c r="E17" s="138">
        <v>0</v>
      </c>
      <c r="F17" s="138">
        <v>0</v>
      </c>
      <c r="G17" s="138">
        <v>0</v>
      </c>
      <c r="H17" s="138">
        <v>0</v>
      </c>
      <c r="I17" s="138">
        <v>0</v>
      </c>
      <c r="J17" s="138">
        <v>0</v>
      </c>
      <c r="K17" s="138">
        <v>0</v>
      </c>
      <c r="L17" s="138">
        <v>0</v>
      </c>
      <c r="M17" s="138">
        <v>0</v>
      </c>
      <c r="N17" s="138">
        <v>0</v>
      </c>
      <c r="O17" s="138">
        <v>0</v>
      </c>
    </row>
    <row r="18" spans="1:15" ht="42.75" customHeight="1" thickBot="1">
      <c r="A18" s="39" t="s">
        <v>232</v>
      </c>
      <c r="B18" s="88" t="s">
        <v>21</v>
      </c>
      <c r="C18" s="139">
        <f>D18+E18+F18+G18+H18+I18+J18+K18+L18+M18+N18+O18</f>
        <v>0</v>
      </c>
      <c r="D18" s="139">
        <v>0</v>
      </c>
      <c r="E18" s="139">
        <v>0</v>
      </c>
      <c r="F18" s="139">
        <v>0</v>
      </c>
      <c r="G18" s="139">
        <v>0</v>
      </c>
      <c r="H18" s="139">
        <f t="shared" ref="H18:K18" si="0">H16*H17</f>
        <v>0</v>
      </c>
      <c r="I18" s="139">
        <f t="shared" si="0"/>
        <v>0</v>
      </c>
      <c r="J18" s="139">
        <f t="shared" si="0"/>
        <v>0</v>
      </c>
      <c r="K18" s="139">
        <f t="shared" si="0"/>
        <v>0</v>
      </c>
      <c r="L18" s="139">
        <v>0</v>
      </c>
      <c r="M18" s="139">
        <v>0</v>
      </c>
      <c r="N18" s="139">
        <v>0</v>
      </c>
      <c r="O18" s="139">
        <v>0</v>
      </c>
    </row>
    <row r="19" spans="1:15" ht="42" customHeight="1" thickBot="1">
      <c r="A19" s="39" t="s">
        <v>233</v>
      </c>
      <c r="B19" s="88" t="s">
        <v>228</v>
      </c>
      <c r="C19" s="135">
        <f>D19+E19+F19+G19+H19+I19+J19+K19+L19+M19+N19+O19</f>
        <v>12.915000000000001</v>
      </c>
      <c r="D19" s="135">
        <v>2.1579999999999999</v>
      </c>
      <c r="E19" s="135">
        <v>1.9490000000000001</v>
      </c>
      <c r="F19" s="135">
        <v>2.1589999999999998</v>
      </c>
      <c r="G19" s="135">
        <v>1.1339999999999999</v>
      </c>
      <c r="H19" s="138">
        <v>0</v>
      </c>
      <c r="I19" s="138">
        <v>0</v>
      </c>
      <c r="J19" s="138">
        <v>0</v>
      </c>
      <c r="K19" s="138">
        <v>0</v>
      </c>
      <c r="L19" s="138">
        <v>0</v>
      </c>
      <c r="M19" s="135">
        <v>1.268</v>
      </c>
      <c r="N19" s="135">
        <v>2.089</v>
      </c>
      <c r="O19" s="135">
        <v>2.1579999999999999</v>
      </c>
    </row>
    <row r="20" spans="1:15" ht="28.5" customHeight="1" thickBot="1">
      <c r="A20" s="39" t="s">
        <v>234</v>
      </c>
      <c r="B20" s="88" t="s">
        <v>231</v>
      </c>
      <c r="C20" s="135">
        <v>2.355</v>
      </c>
      <c r="D20" s="135">
        <v>2.355</v>
      </c>
      <c r="E20" s="135">
        <v>2.355</v>
      </c>
      <c r="F20" s="135">
        <v>2.355</v>
      </c>
      <c r="G20" s="135">
        <v>2.355</v>
      </c>
      <c r="H20" s="138">
        <v>0</v>
      </c>
      <c r="I20" s="138">
        <v>0</v>
      </c>
      <c r="J20" s="138">
        <v>0</v>
      </c>
      <c r="K20" s="138">
        <v>0</v>
      </c>
      <c r="L20" s="138">
        <v>0</v>
      </c>
      <c r="M20" s="135">
        <v>2.355</v>
      </c>
      <c r="N20" s="135">
        <v>2.355</v>
      </c>
      <c r="O20" s="135">
        <v>2.355</v>
      </c>
    </row>
    <row r="21" spans="1:15" ht="24.75" customHeight="1" thickBot="1">
      <c r="A21" s="39" t="s">
        <v>235</v>
      </c>
      <c r="B21" s="88" t="s">
        <v>21</v>
      </c>
      <c r="C21" s="139">
        <f>D21+E21+F21+G21+H21+I21+J21+K21+L21+M21+N21+O21</f>
        <v>30.414825</v>
      </c>
      <c r="D21" s="139">
        <f>D19*D20</f>
        <v>5.08209</v>
      </c>
      <c r="E21" s="139">
        <f>E19*E20</f>
        <v>4.5898950000000003</v>
      </c>
      <c r="F21" s="139">
        <f>F19*F20</f>
        <v>5.0844449999999997</v>
      </c>
      <c r="G21" s="139">
        <f>G19*G20</f>
        <v>2.6705699999999997</v>
      </c>
      <c r="H21" s="139">
        <f t="shared" ref="H21" si="1">H19*H20</f>
        <v>0</v>
      </c>
      <c r="I21" s="139">
        <f t="shared" ref="I21" si="2">I19*I20</f>
        <v>0</v>
      </c>
      <c r="J21" s="139">
        <f t="shared" ref="J21" si="3">J19*J20</f>
        <v>0</v>
      </c>
      <c r="K21" s="139">
        <f t="shared" ref="K21" si="4">K19*K20</f>
        <v>0</v>
      </c>
      <c r="L21" s="139">
        <f t="shared" ref="L21" si="5">L19*L20</f>
        <v>0</v>
      </c>
      <c r="M21" s="139">
        <f>M19*M20</f>
        <v>2.9861399999999998</v>
      </c>
      <c r="N21" s="139">
        <f t="shared" ref="N21:O21" si="6">N19*N20</f>
        <v>4.9195950000000002</v>
      </c>
      <c r="O21" s="139">
        <f t="shared" si="6"/>
        <v>5.08209</v>
      </c>
    </row>
    <row r="22" spans="1:15" ht="27.75" customHeight="1" thickBot="1">
      <c r="A22" s="39" t="s">
        <v>236</v>
      </c>
      <c r="B22" s="88" t="s">
        <v>21</v>
      </c>
      <c r="C22" s="139">
        <f>C18+C21</f>
        <v>30.414825</v>
      </c>
      <c r="D22" s="139">
        <f t="shared" ref="D22:O22" si="7">D18+D21</f>
        <v>5.08209</v>
      </c>
      <c r="E22" s="139">
        <f t="shared" si="7"/>
        <v>4.5898950000000003</v>
      </c>
      <c r="F22" s="139">
        <f t="shared" si="7"/>
        <v>5.0844449999999997</v>
      </c>
      <c r="G22" s="139">
        <f t="shared" si="7"/>
        <v>2.6705699999999997</v>
      </c>
      <c r="H22" s="139">
        <f t="shared" si="7"/>
        <v>0</v>
      </c>
      <c r="I22" s="139">
        <f t="shared" si="7"/>
        <v>0</v>
      </c>
      <c r="J22" s="139">
        <f t="shared" si="7"/>
        <v>0</v>
      </c>
      <c r="K22" s="139">
        <f t="shared" si="7"/>
        <v>0</v>
      </c>
      <c r="L22" s="139">
        <f t="shared" si="7"/>
        <v>0</v>
      </c>
      <c r="M22" s="139">
        <f t="shared" si="7"/>
        <v>2.9861399999999998</v>
      </c>
      <c r="N22" s="139">
        <f t="shared" si="7"/>
        <v>4.9195950000000002</v>
      </c>
      <c r="O22" s="139">
        <f t="shared" si="7"/>
        <v>5.08209</v>
      </c>
    </row>
    <row r="23" spans="1:15" ht="41.25" customHeight="1" thickBot="1">
      <c r="A23" s="39" t="s">
        <v>237</v>
      </c>
      <c r="B23" s="88" t="s">
        <v>238</v>
      </c>
      <c r="C23" s="138">
        <f>D23+E23+F23+G23+H23+I23+J23+K23+L23+M23+N23+O23</f>
        <v>0</v>
      </c>
      <c r="D23" s="138">
        <v>0</v>
      </c>
      <c r="E23" s="138">
        <v>0</v>
      </c>
      <c r="F23" s="138">
        <v>0</v>
      </c>
      <c r="G23" s="138">
        <v>0</v>
      </c>
      <c r="H23" s="138">
        <v>0</v>
      </c>
      <c r="I23" s="138">
        <v>0</v>
      </c>
      <c r="J23" s="138">
        <v>0</v>
      </c>
      <c r="K23" s="138">
        <v>0</v>
      </c>
      <c r="L23" s="138">
        <v>0</v>
      </c>
      <c r="M23" s="138">
        <v>0</v>
      </c>
      <c r="N23" s="138">
        <v>0</v>
      </c>
      <c r="O23" s="138">
        <v>0</v>
      </c>
    </row>
    <row r="24" spans="1:15" ht="43.5" customHeight="1" thickBot="1">
      <c r="A24" s="39" t="s">
        <v>239</v>
      </c>
      <c r="B24" s="88" t="s">
        <v>240</v>
      </c>
      <c r="C24" s="138">
        <f t="shared" ref="C24:C25" si="8">D24+E24+F24+G24+H24+I24+J24+K24+L24+M24+N24+O24</f>
        <v>0</v>
      </c>
      <c r="D24" s="138">
        <v>0</v>
      </c>
      <c r="E24" s="138">
        <v>0</v>
      </c>
      <c r="F24" s="138">
        <v>0</v>
      </c>
      <c r="G24" s="138">
        <v>0</v>
      </c>
      <c r="H24" s="138">
        <v>0</v>
      </c>
      <c r="I24" s="138">
        <v>0</v>
      </c>
      <c r="J24" s="138">
        <v>0</v>
      </c>
      <c r="K24" s="138">
        <v>0</v>
      </c>
      <c r="L24" s="138">
        <v>0</v>
      </c>
      <c r="M24" s="138">
        <v>0</v>
      </c>
      <c r="N24" s="138">
        <v>0</v>
      </c>
      <c r="O24" s="138">
        <v>0</v>
      </c>
    </row>
    <row r="25" spans="1:15" ht="42.75" customHeight="1" thickBot="1">
      <c r="A25" s="39" t="s">
        <v>241</v>
      </c>
      <c r="B25" s="88" t="s">
        <v>21</v>
      </c>
      <c r="C25" s="139">
        <f t="shared" si="8"/>
        <v>0</v>
      </c>
      <c r="D25" s="139">
        <v>0</v>
      </c>
      <c r="E25" s="139">
        <v>0</v>
      </c>
      <c r="F25" s="139">
        <v>0</v>
      </c>
      <c r="G25" s="139">
        <v>0</v>
      </c>
      <c r="H25" s="139">
        <v>0</v>
      </c>
      <c r="I25" s="139">
        <v>0</v>
      </c>
      <c r="J25" s="139">
        <v>0</v>
      </c>
      <c r="K25" s="139">
        <v>0</v>
      </c>
      <c r="L25" s="139">
        <v>0</v>
      </c>
      <c r="M25" s="139">
        <v>0</v>
      </c>
      <c r="N25" s="139">
        <v>0</v>
      </c>
      <c r="O25" s="139">
        <v>0</v>
      </c>
    </row>
    <row r="26" spans="1:15" ht="61.5" customHeight="1" thickBot="1">
      <c r="A26" s="39" t="s">
        <v>242</v>
      </c>
      <c r="B26" s="88" t="s">
        <v>21</v>
      </c>
      <c r="C26" s="139">
        <f>C22+C25</f>
        <v>30.414825</v>
      </c>
      <c r="D26" s="139">
        <f t="shared" ref="D26:O26" si="9">D22+D25</f>
        <v>5.08209</v>
      </c>
      <c r="E26" s="139">
        <f t="shared" si="9"/>
        <v>4.5898950000000003</v>
      </c>
      <c r="F26" s="139">
        <f t="shared" si="9"/>
        <v>5.0844449999999997</v>
      </c>
      <c r="G26" s="139">
        <f t="shared" si="9"/>
        <v>2.6705699999999997</v>
      </c>
      <c r="H26" s="139">
        <f t="shared" si="9"/>
        <v>0</v>
      </c>
      <c r="I26" s="139">
        <f t="shared" si="9"/>
        <v>0</v>
      </c>
      <c r="J26" s="139">
        <f t="shared" si="9"/>
        <v>0</v>
      </c>
      <c r="K26" s="139">
        <f t="shared" si="9"/>
        <v>0</v>
      </c>
      <c r="L26" s="139">
        <f t="shared" si="9"/>
        <v>0</v>
      </c>
      <c r="M26" s="139">
        <f t="shared" si="9"/>
        <v>2.9861399999999998</v>
      </c>
      <c r="N26" s="139">
        <f t="shared" si="9"/>
        <v>4.9195950000000002</v>
      </c>
      <c r="O26" s="139">
        <f t="shared" si="9"/>
        <v>5.08209</v>
      </c>
    </row>
    <row r="27" spans="1:15" ht="27" customHeight="1" thickBot="1">
      <c r="A27" s="465" t="s">
        <v>243</v>
      </c>
      <c r="B27" s="466"/>
      <c r="C27" s="466"/>
      <c r="D27" s="466"/>
      <c r="E27" s="466"/>
      <c r="F27" s="466"/>
      <c r="G27" s="466"/>
      <c r="H27" s="466"/>
      <c r="I27" s="466"/>
      <c r="J27" s="466"/>
      <c r="K27" s="466"/>
      <c r="L27" s="466"/>
      <c r="M27" s="466"/>
      <c r="N27" s="466"/>
      <c r="O27" s="467"/>
    </row>
    <row r="28" spans="1:15" ht="42.75" customHeight="1" thickBot="1">
      <c r="A28" s="39" t="s">
        <v>244</v>
      </c>
      <c r="B28" s="88" t="s">
        <v>57</v>
      </c>
      <c r="C28" s="138">
        <v>0</v>
      </c>
      <c r="D28" s="138">
        <v>0</v>
      </c>
      <c r="E28" s="138">
        <v>0</v>
      </c>
      <c r="F28" s="138">
        <v>0</v>
      </c>
      <c r="G28" s="138">
        <v>0</v>
      </c>
      <c r="H28" s="138">
        <v>0</v>
      </c>
      <c r="I28" s="138">
        <v>0</v>
      </c>
      <c r="J28" s="138">
        <v>0</v>
      </c>
      <c r="K28" s="138">
        <v>0</v>
      </c>
      <c r="L28" s="138">
        <v>0</v>
      </c>
      <c r="M28" s="138">
        <v>0</v>
      </c>
      <c r="N28" s="138">
        <v>0</v>
      </c>
      <c r="O28" s="138">
        <v>0</v>
      </c>
    </row>
    <row r="29" spans="1:15" ht="46.5" customHeight="1" thickBot="1">
      <c r="A29" s="39" t="s">
        <v>245</v>
      </c>
      <c r="B29" s="88" t="s">
        <v>246</v>
      </c>
      <c r="C29" s="138">
        <v>0</v>
      </c>
      <c r="D29" s="138">
        <v>0</v>
      </c>
      <c r="E29" s="138">
        <v>0</v>
      </c>
      <c r="F29" s="138">
        <v>0</v>
      </c>
      <c r="G29" s="138">
        <v>0</v>
      </c>
      <c r="H29" s="138">
        <v>0</v>
      </c>
      <c r="I29" s="138">
        <v>0</v>
      </c>
      <c r="J29" s="138">
        <v>0</v>
      </c>
      <c r="K29" s="138">
        <v>0</v>
      </c>
      <c r="L29" s="138">
        <v>0</v>
      </c>
      <c r="M29" s="138">
        <v>0</v>
      </c>
      <c r="N29" s="138">
        <v>0</v>
      </c>
      <c r="O29" s="138">
        <v>0</v>
      </c>
    </row>
    <row r="30" spans="1:15" ht="50.25" customHeight="1" thickBot="1">
      <c r="A30" s="39" t="s">
        <v>227</v>
      </c>
      <c r="B30" s="88" t="s">
        <v>228</v>
      </c>
      <c r="C30" s="138">
        <v>0</v>
      </c>
      <c r="D30" s="138">
        <v>0</v>
      </c>
      <c r="E30" s="138">
        <v>0</v>
      </c>
      <c r="F30" s="138">
        <v>0</v>
      </c>
      <c r="G30" s="138">
        <v>0</v>
      </c>
      <c r="H30" s="138">
        <v>0</v>
      </c>
      <c r="I30" s="138">
        <v>0</v>
      </c>
      <c r="J30" s="138">
        <v>0</v>
      </c>
      <c r="K30" s="138">
        <v>0</v>
      </c>
      <c r="L30" s="138">
        <v>0</v>
      </c>
      <c r="M30" s="138">
        <v>0</v>
      </c>
      <c r="N30" s="138">
        <v>0</v>
      </c>
      <c r="O30" s="138">
        <v>0</v>
      </c>
    </row>
    <row r="31" spans="1:15" ht="43.5" customHeight="1" thickBot="1">
      <c r="A31" s="39" t="s">
        <v>229</v>
      </c>
      <c r="B31" s="88" t="s">
        <v>228</v>
      </c>
      <c r="C31" s="138">
        <v>0</v>
      </c>
      <c r="D31" s="138">
        <v>0</v>
      </c>
      <c r="E31" s="138">
        <v>0</v>
      </c>
      <c r="F31" s="138">
        <v>0</v>
      </c>
      <c r="G31" s="138">
        <v>0</v>
      </c>
      <c r="H31" s="138">
        <v>0</v>
      </c>
      <c r="I31" s="138">
        <v>0</v>
      </c>
      <c r="J31" s="138">
        <v>0</v>
      </c>
      <c r="K31" s="138">
        <v>0</v>
      </c>
      <c r="L31" s="138">
        <v>0</v>
      </c>
      <c r="M31" s="138">
        <v>0</v>
      </c>
      <c r="N31" s="138">
        <v>0</v>
      </c>
      <c r="O31" s="138">
        <v>0</v>
      </c>
    </row>
    <row r="32" spans="1:15" ht="25.5" customHeight="1" thickBot="1">
      <c r="A32" s="39" t="s">
        <v>230</v>
      </c>
      <c r="B32" s="88" t="s">
        <v>231</v>
      </c>
      <c r="C32" s="138">
        <v>0</v>
      </c>
      <c r="D32" s="138">
        <v>0</v>
      </c>
      <c r="E32" s="138">
        <v>0</v>
      </c>
      <c r="F32" s="138">
        <v>0</v>
      </c>
      <c r="G32" s="138">
        <v>0</v>
      </c>
      <c r="H32" s="138">
        <v>0</v>
      </c>
      <c r="I32" s="138">
        <v>0</v>
      </c>
      <c r="J32" s="138">
        <v>0</v>
      </c>
      <c r="K32" s="138">
        <v>0</v>
      </c>
      <c r="L32" s="138">
        <v>0</v>
      </c>
      <c r="M32" s="138">
        <v>0</v>
      </c>
      <c r="N32" s="138">
        <v>0</v>
      </c>
      <c r="O32" s="138">
        <v>0</v>
      </c>
    </row>
    <row r="33" spans="1:15" ht="25.5" customHeight="1" thickBot="1">
      <c r="A33" s="39" t="s">
        <v>232</v>
      </c>
      <c r="B33" s="88" t="s">
        <v>21</v>
      </c>
      <c r="C33" s="138">
        <v>0</v>
      </c>
      <c r="D33" s="138">
        <v>0</v>
      </c>
      <c r="E33" s="138">
        <v>0</v>
      </c>
      <c r="F33" s="138">
        <v>0</v>
      </c>
      <c r="G33" s="138">
        <v>0</v>
      </c>
      <c r="H33" s="138">
        <v>0</v>
      </c>
      <c r="I33" s="138">
        <v>0</v>
      </c>
      <c r="J33" s="138">
        <v>0</v>
      </c>
      <c r="K33" s="138">
        <v>0</v>
      </c>
      <c r="L33" s="138">
        <v>0</v>
      </c>
      <c r="M33" s="138">
        <v>0</v>
      </c>
      <c r="N33" s="138">
        <v>0</v>
      </c>
      <c r="O33" s="138">
        <v>0</v>
      </c>
    </row>
    <row r="34" spans="1:15" ht="44.25" customHeight="1" thickBot="1">
      <c r="A34" s="39" t="s">
        <v>233</v>
      </c>
      <c r="B34" s="88" t="s">
        <v>228</v>
      </c>
      <c r="C34" s="138">
        <v>0</v>
      </c>
      <c r="D34" s="138">
        <v>0</v>
      </c>
      <c r="E34" s="138">
        <v>0</v>
      </c>
      <c r="F34" s="138">
        <v>0</v>
      </c>
      <c r="G34" s="138">
        <v>0</v>
      </c>
      <c r="H34" s="138">
        <v>0</v>
      </c>
      <c r="I34" s="138">
        <v>0</v>
      </c>
      <c r="J34" s="138">
        <v>0</v>
      </c>
      <c r="K34" s="138">
        <v>0</v>
      </c>
      <c r="L34" s="138">
        <v>0</v>
      </c>
      <c r="M34" s="138">
        <v>0</v>
      </c>
      <c r="N34" s="138">
        <v>0</v>
      </c>
      <c r="O34" s="138">
        <v>0</v>
      </c>
    </row>
    <row r="35" spans="1:15" ht="26.25" customHeight="1" thickBot="1">
      <c r="A35" s="39" t="s">
        <v>234</v>
      </c>
      <c r="B35" s="88" t="s">
        <v>231</v>
      </c>
      <c r="C35" s="138">
        <v>0</v>
      </c>
      <c r="D35" s="138">
        <v>0</v>
      </c>
      <c r="E35" s="138">
        <v>0</v>
      </c>
      <c r="F35" s="138">
        <v>0</v>
      </c>
      <c r="G35" s="138">
        <v>0</v>
      </c>
      <c r="H35" s="138">
        <v>0</v>
      </c>
      <c r="I35" s="138">
        <v>0</v>
      </c>
      <c r="J35" s="138">
        <v>0</v>
      </c>
      <c r="K35" s="138">
        <v>0</v>
      </c>
      <c r="L35" s="138">
        <v>0</v>
      </c>
      <c r="M35" s="138">
        <v>0</v>
      </c>
      <c r="N35" s="138">
        <v>0</v>
      </c>
      <c r="O35" s="138">
        <v>0</v>
      </c>
    </row>
    <row r="36" spans="1:15" ht="27" customHeight="1" thickBot="1">
      <c r="A36" s="39" t="s">
        <v>235</v>
      </c>
      <c r="B36" s="88" t="s">
        <v>21</v>
      </c>
      <c r="C36" s="138">
        <v>0</v>
      </c>
      <c r="D36" s="138">
        <v>0</v>
      </c>
      <c r="E36" s="138">
        <v>0</v>
      </c>
      <c r="F36" s="138">
        <v>0</v>
      </c>
      <c r="G36" s="138">
        <v>0</v>
      </c>
      <c r="H36" s="138">
        <v>0</v>
      </c>
      <c r="I36" s="138">
        <v>0</v>
      </c>
      <c r="J36" s="138">
        <v>0</v>
      </c>
      <c r="K36" s="138">
        <v>0</v>
      </c>
      <c r="L36" s="138">
        <v>0</v>
      </c>
      <c r="M36" s="138">
        <v>0</v>
      </c>
      <c r="N36" s="138">
        <v>0</v>
      </c>
      <c r="O36" s="138">
        <v>0</v>
      </c>
    </row>
    <row r="37" spans="1:15" ht="26.25" customHeight="1" thickBot="1">
      <c r="A37" s="39" t="s">
        <v>236</v>
      </c>
      <c r="B37" s="88" t="s">
        <v>21</v>
      </c>
      <c r="C37" s="138">
        <v>0</v>
      </c>
      <c r="D37" s="138">
        <v>0</v>
      </c>
      <c r="E37" s="138">
        <v>0</v>
      </c>
      <c r="F37" s="138">
        <v>0</v>
      </c>
      <c r="G37" s="138">
        <v>0</v>
      </c>
      <c r="H37" s="138">
        <v>0</v>
      </c>
      <c r="I37" s="138">
        <v>0</v>
      </c>
      <c r="J37" s="138">
        <v>0</v>
      </c>
      <c r="K37" s="138">
        <v>0</v>
      </c>
      <c r="L37" s="138">
        <v>0</v>
      </c>
      <c r="M37" s="138">
        <v>0</v>
      </c>
      <c r="N37" s="138">
        <v>0</v>
      </c>
      <c r="O37" s="138">
        <v>0</v>
      </c>
    </row>
    <row r="38" spans="1:15" ht="43.5" customHeight="1" thickBot="1">
      <c r="A38" s="39" t="s">
        <v>237</v>
      </c>
      <c r="B38" s="88" t="s">
        <v>238</v>
      </c>
      <c r="C38" s="138">
        <v>0</v>
      </c>
      <c r="D38" s="138">
        <v>0</v>
      </c>
      <c r="E38" s="138">
        <v>0</v>
      </c>
      <c r="F38" s="138">
        <v>0</v>
      </c>
      <c r="G38" s="138">
        <v>0</v>
      </c>
      <c r="H38" s="138">
        <v>0</v>
      </c>
      <c r="I38" s="138">
        <v>0</v>
      </c>
      <c r="J38" s="138">
        <v>0</v>
      </c>
      <c r="K38" s="138">
        <v>0</v>
      </c>
      <c r="L38" s="138">
        <v>0</v>
      </c>
      <c r="M38" s="138">
        <v>0</v>
      </c>
      <c r="N38" s="138">
        <v>0</v>
      </c>
      <c r="O38" s="138">
        <v>0</v>
      </c>
    </row>
    <row r="39" spans="1:15" ht="43.5" customHeight="1" thickBot="1">
      <c r="A39" s="39" t="s">
        <v>239</v>
      </c>
      <c r="B39" s="88" t="s">
        <v>240</v>
      </c>
      <c r="C39" s="138">
        <v>0</v>
      </c>
      <c r="D39" s="138">
        <v>0</v>
      </c>
      <c r="E39" s="138">
        <v>0</v>
      </c>
      <c r="F39" s="138">
        <v>0</v>
      </c>
      <c r="G39" s="138">
        <v>0</v>
      </c>
      <c r="H39" s="138">
        <v>0</v>
      </c>
      <c r="I39" s="138">
        <v>0</v>
      </c>
      <c r="J39" s="138">
        <v>0</v>
      </c>
      <c r="K39" s="138">
        <v>0</v>
      </c>
      <c r="L39" s="138">
        <v>0</v>
      </c>
      <c r="M39" s="138">
        <v>0</v>
      </c>
      <c r="N39" s="138">
        <v>0</v>
      </c>
      <c r="O39" s="138">
        <v>0</v>
      </c>
    </row>
    <row r="40" spans="1:15" ht="46.5" customHeight="1" thickBot="1">
      <c r="A40" s="39" t="s">
        <v>241</v>
      </c>
      <c r="B40" s="88" t="s">
        <v>21</v>
      </c>
      <c r="C40" s="138">
        <v>0</v>
      </c>
      <c r="D40" s="138">
        <v>0</v>
      </c>
      <c r="E40" s="138">
        <v>0</v>
      </c>
      <c r="F40" s="138">
        <v>0</v>
      </c>
      <c r="G40" s="138">
        <v>0</v>
      </c>
      <c r="H40" s="138">
        <v>0</v>
      </c>
      <c r="I40" s="138">
        <v>0</v>
      </c>
      <c r="J40" s="138">
        <v>0</v>
      </c>
      <c r="K40" s="138">
        <v>0</v>
      </c>
      <c r="L40" s="138">
        <v>0</v>
      </c>
      <c r="M40" s="138">
        <v>0</v>
      </c>
      <c r="N40" s="138">
        <v>0</v>
      </c>
      <c r="O40" s="138">
        <v>0</v>
      </c>
    </row>
    <row r="41" spans="1:15" ht="57" customHeight="1" thickBot="1">
      <c r="A41" s="39" t="s">
        <v>247</v>
      </c>
      <c r="B41" s="88" t="s">
        <v>21</v>
      </c>
      <c r="C41" s="138">
        <v>0</v>
      </c>
      <c r="D41" s="138">
        <v>0</v>
      </c>
      <c r="E41" s="138">
        <v>0</v>
      </c>
      <c r="F41" s="138">
        <v>0</v>
      </c>
      <c r="G41" s="138">
        <v>0</v>
      </c>
      <c r="H41" s="138">
        <v>0</v>
      </c>
      <c r="I41" s="138">
        <v>0</v>
      </c>
      <c r="J41" s="138">
        <v>0</v>
      </c>
      <c r="K41" s="138">
        <v>0</v>
      </c>
      <c r="L41" s="138">
        <v>0</v>
      </c>
      <c r="M41" s="138">
        <v>0</v>
      </c>
      <c r="N41" s="138">
        <v>0</v>
      </c>
      <c r="O41" s="138">
        <v>0</v>
      </c>
    </row>
    <row r="42" spans="1:15" ht="24.75" customHeight="1" thickBot="1">
      <c r="A42" s="465" t="s">
        <v>248</v>
      </c>
      <c r="B42" s="466"/>
      <c r="C42" s="466"/>
      <c r="D42" s="466"/>
      <c r="E42" s="466"/>
      <c r="F42" s="466"/>
      <c r="G42" s="466"/>
      <c r="H42" s="466"/>
      <c r="I42" s="466"/>
      <c r="J42" s="466"/>
      <c r="K42" s="466"/>
      <c r="L42" s="466"/>
      <c r="M42" s="466"/>
      <c r="N42" s="466"/>
      <c r="O42" s="467"/>
    </row>
    <row r="43" spans="1:15" ht="27" customHeight="1" thickBot="1">
      <c r="A43" s="39" t="s">
        <v>249</v>
      </c>
      <c r="B43" s="88" t="s">
        <v>57</v>
      </c>
      <c r="C43" s="135">
        <f t="shared" ref="C43:C46" si="10">D43+E43+F43+G43+H43+I43+J43+K43+L43+M43+N43+O43</f>
        <v>663.48</v>
      </c>
      <c r="D43" s="135">
        <f t="shared" ref="D43:N43" si="11">D13</f>
        <v>146.32900000000001</v>
      </c>
      <c r="E43" s="135">
        <f t="shared" si="11"/>
        <v>125.76300000000001</v>
      </c>
      <c r="F43" s="135">
        <f t="shared" si="11"/>
        <v>109.58499999999999</v>
      </c>
      <c r="G43" s="135">
        <f t="shared" si="11"/>
        <v>22.457999999999998</v>
      </c>
      <c r="H43" s="138">
        <f t="shared" si="11"/>
        <v>0</v>
      </c>
      <c r="I43" s="138">
        <f t="shared" si="11"/>
        <v>0</v>
      </c>
      <c r="J43" s="138">
        <f t="shared" si="11"/>
        <v>0</v>
      </c>
      <c r="K43" s="138">
        <f t="shared" si="11"/>
        <v>0</v>
      </c>
      <c r="L43" s="138">
        <f t="shared" si="11"/>
        <v>0</v>
      </c>
      <c r="M43" s="135">
        <f t="shared" si="11"/>
        <v>26.762</v>
      </c>
      <c r="N43" s="135">
        <f t="shared" si="11"/>
        <v>100.43600000000001</v>
      </c>
      <c r="O43" s="135">
        <f>O13</f>
        <v>132.14699999999999</v>
      </c>
    </row>
    <row r="44" spans="1:15" ht="39.75" customHeight="1" thickBot="1">
      <c r="A44" s="39" t="s">
        <v>250</v>
      </c>
      <c r="B44" s="88" t="s">
        <v>246</v>
      </c>
      <c r="C44" s="139">
        <f t="shared" si="10"/>
        <v>0</v>
      </c>
      <c r="D44" s="139">
        <v>0</v>
      </c>
      <c r="E44" s="139">
        <v>0</v>
      </c>
      <c r="F44" s="139">
        <v>0</v>
      </c>
      <c r="G44" s="139">
        <v>0</v>
      </c>
      <c r="H44" s="139">
        <f t="shared" ref="H44:L44" si="12">H14</f>
        <v>0</v>
      </c>
      <c r="I44" s="139">
        <f t="shared" si="12"/>
        <v>0</v>
      </c>
      <c r="J44" s="139">
        <f t="shared" si="12"/>
        <v>0</v>
      </c>
      <c r="K44" s="139">
        <f t="shared" si="12"/>
        <v>0</v>
      </c>
      <c r="L44" s="139">
        <f t="shared" si="12"/>
        <v>0</v>
      </c>
      <c r="M44" s="139">
        <v>0</v>
      </c>
      <c r="N44" s="139">
        <v>0</v>
      </c>
      <c r="O44" s="139">
        <v>0</v>
      </c>
    </row>
    <row r="45" spans="1:15" ht="40.5" customHeight="1" thickBot="1">
      <c r="A45" s="39" t="s">
        <v>227</v>
      </c>
      <c r="B45" s="88" t="s">
        <v>228</v>
      </c>
      <c r="C45" s="138">
        <f t="shared" si="10"/>
        <v>0</v>
      </c>
      <c r="D45" s="138">
        <v>0</v>
      </c>
      <c r="E45" s="138">
        <v>0</v>
      </c>
      <c r="F45" s="138">
        <v>0</v>
      </c>
      <c r="G45" s="138">
        <v>0</v>
      </c>
      <c r="H45" s="138">
        <f t="shared" ref="H45:L45" si="13">H15</f>
        <v>0</v>
      </c>
      <c r="I45" s="138">
        <f t="shared" si="13"/>
        <v>0</v>
      </c>
      <c r="J45" s="138">
        <f t="shared" si="13"/>
        <v>0</v>
      </c>
      <c r="K45" s="138">
        <f t="shared" si="13"/>
        <v>0</v>
      </c>
      <c r="L45" s="138">
        <f t="shared" si="13"/>
        <v>0</v>
      </c>
      <c r="M45" s="138">
        <v>0</v>
      </c>
      <c r="N45" s="138">
        <v>0</v>
      </c>
      <c r="O45" s="138">
        <v>0</v>
      </c>
    </row>
    <row r="46" spans="1:15" ht="40.5" customHeight="1" thickBot="1">
      <c r="A46" s="39" t="s">
        <v>229</v>
      </c>
      <c r="B46" s="88" t="s">
        <v>228</v>
      </c>
      <c r="C46" s="138">
        <f t="shared" si="10"/>
        <v>0</v>
      </c>
      <c r="D46" s="138">
        <f t="shared" ref="D46:N46" si="14">D16</f>
        <v>0</v>
      </c>
      <c r="E46" s="138">
        <f t="shared" si="14"/>
        <v>0</v>
      </c>
      <c r="F46" s="138">
        <f t="shared" si="14"/>
        <v>0</v>
      </c>
      <c r="G46" s="138">
        <f t="shared" si="14"/>
        <v>0</v>
      </c>
      <c r="H46" s="138">
        <f t="shared" si="14"/>
        <v>0</v>
      </c>
      <c r="I46" s="138">
        <f t="shared" si="14"/>
        <v>0</v>
      </c>
      <c r="J46" s="138">
        <f t="shared" si="14"/>
        <v>0</v>
      </c>
      <c r="K46" s="138">
        <f t="shared" si="14"/>
        <v>0</v>
      </c>
      <c r="L46" s="138">
        <f t="shared" si="14"/>
        <v>0</v>
      </c>
      <c r="M46" s="138">
        <f t="shared" si="14"/>
        <v>0</v>
      </c>
      <c r="N46" s="138">
        <f t="shared" si="14"/>
        <v>0</v>
      </c>
      <c r="O46" s="138">
        <f>O16</f>
        <v>0</v>
      </c>
    </row>
    <row r="47" spans="1:15" ht="24.75" customHeight="1" thickBot="1">
      <c r="A47" s="39" t="s">
        <v>230</v>
      </c>
      <c r="B47" s="88" t="s">
        <v>231</v>
      </c>
      <c r="C47" s="138">
        <f t="shared" ref="C47:N47" si="15">C17</f>
        <v>0</v>
      </c>
      <c r="D47" s="138">
        <f t="shared" si="15"/>
        <v>0</v>
      </c>
      <c r="E47" s="138">
        <f t="shared" si="15"/>
        <v>0</v>
      </c>
      <c r="F47" s="138">
        <f t="shared" si="15"/>
        <v>0</v>
      </c>
      <c r="G47" s="138">
        <f t="shared" si="15"/>
        <v>0</v>
      </c>
      <c r="H47" s="138">
        <f t="shared" si="15"/>
        <v>0</v>
      </c>
      <c r="I47" s="138">
        <f t="shared" si="15"/>
        <v>0</v>
      </c>
      <c r="J47" s="138">
        <f t="shared" si="15"/>
        <v>0</v>
      </c>
      <c r="K47" s="138">
        <f t="shared" si="15"/>
        <v>0</v>
      </c>
      <c r="L47" s="138">
        <f t="shared" si="15"/>
        <v>0</v>
      </c>
      <c r="M47" s="138">
        <f t="shared" si="15"/>
        <v>0</v>
      </c>
      <c r="N47" s="138">
        <f t="shared" si="15"/>
        <v>0</v>
      </c>
      <c r="O47" s="138">
        <f>O17</f>
        <v>0</v>
      </c>
    </row>
    <row r="49" spans="1:15" ht="19.5" customHeight="1">
      <c r="A49" s="469" t="s">
        <v>497</v>
      </c>
      <c r="B49" s="469"/>
      <c r="C49" s="469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14"/>
    </row>
    <row r="50" spans="1:15" ht="18.75">
      <c r="A50" s="468" t="s">
        <v>498</v>
      </c>
      <c r="B50" s="468"/>
      <c r="C50" s="96"/>
      <c r="D50" s="91"/>
      <c r="E50" s="91"/>
      <c r="F50" s="91"/>
      <c r="G50" s="91"/>
      <c r="H50" s="91"/>
      <c r="I50" s="91"/>
      <c r="J50" s="91"/>
      <c r="K50" s="367" t="s">
        <v>486</v>
      </c>
      <c r="L50" s="367"/>
      <c r="M50" s="367"/>
      <c r="N50" s="367"/>
      <c r="O50" s="14"/>
    </row>
    <row r="51" spans="1:15" ht="25.5" customHeight="1">
      <c r="A51" s="464" t="s">
        <v>64</v>
      </c>
      <c r="B51" s="464"/>
      <c r="C51" s="36"/>
      <c r="D51" s="36"/>
      <c r="E51" s="36"/>
      <c r="F51" s="464" t="s">
        <v>65</v>
      </c>
      <c r="G51" s="464"/>
      <c r="H51" s="464"/>
      <c r="I51" s="464"/>
      <c r="J51" s="36"/>
      <c r="K51" s="464" t="s">
        <v>66</v>
      </c>
      <c r="L51" s="464"/>
      <c r="M51" s="464"/>
      <c r="N51" s="464"/>
      <c r="O51" s="36"/>
    </row>
  </sheetData>
  <mergeCells count="12">
    <mergeCell ref="E5:I5"/>
    <mergeCell ref="A6:N6"/>
    <mergeCell ref="K51:N51"/>
    <mergeCell ref="F51:I51"/>
    <mergeCell ref="A51:B51"/>
    <mergeCell ref="A12:O12"/>
    <mergeCell ref="A27:O27"/>
    <mergeCell ref="A42:O42"/>
    <mergeCell ref="A50:B50"/>
    <mergeCell ref="A49:C49"/>
    <mergeCell ref="K50:N50"/>
    <mergeCell ref="D8:H8"/>
  </mergeCells>
  <pageMargins left="0.70866141732283472" right="0.11811023622047245" top="0.74803149606299213" bottom="0.55118110236220474" header="0.31496062992125984" footer="0.31496062992125984"/>
  <pageSetup paperSize="9" scale="44" orientation="landscape" r:id="rId1"/>
  <rowBreaks count="1" manualBreakCount="1">
    <brk id="30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view="pageBreakPreview" topLeftCell="A19" zoomScale="60" workbookViewId="0">
      <selection activeCell="D28" sqref="D28"/>
    </sheetView>
  </sheetViews>
  <sheetFormatPr defaultRowHeight="15"/>
  <cols>
    <col min="1" max="1" width="9.7109375" customWidth="1"/>
    <col min="2" max="2" width="73.42578125" customWidth="1"/>
    <col min="3" max="3" width="18.5703125" customWidth="1"/>
    <col min="4" max="4" width="29.5703125" customWidth="1"/>
    <col min="5" max="5" width="30.5703125" customWidth="1"/>
    <col min="6" max="6" width="28.28515625" customWidth="1"/>
    <col min="7" max="7" width="26.7109375" customWidth="1"/>
  </cols>
  <sheetData>
    <row r="1" spans="1:7" ht="20.25">
      <c r="B1" s="38"/>
      <c r="C1" s="38"/>
      <c r="E1" s="185" t="s">
        <v>327</v>
      </c>
      <c r="F1" s="185"/>
      <c r="G1" s="153"/>
    </row>
    <row r="2" spans="1:7" ht="20.25">
      <c r="A2" s="1"/>
      <c r="B2" s="38"/>
      <c r="C2" s="38"/>
      <c r="E2" s="185" t="s">
        <v>326</v>
      </c>
      <c r="F2" s="185" t="s">
        <v>251</v>
      </c>
      <c r="G2" s="153"/>
    </row>
    <row r="3" spans="1:7" ht="20.25">
      <c r="A3" s="1"/>
      <c r="B3" s="38"/>
      <c r="C3" s="38"/>
      <c r="E3" s="185" t="s">
        <v>174</v>
      </c>
      <c r="F3" s="185"/>
      <c r="G3" s="153"/>
    </row>
    <row r="4" spans="1:7" ht="15.75">
      <c r="A4" s="1"/>
      <c r="B4" s="38"/>
      <c r="C4" s="38"/>
      <c r="E4" s="38"/>
      <c r="F4" s="38"/>
    </row>
    <row r="5" spans="1:7" ht="15.75">
      <c r="A5" s="1"/>
      <c r="B5" s="38"/>
      <c r="C5" s="38"/>
      <c r="E5" s="38"/>
      <c r="F5" s="38"/>
    </row>
    <row r="6" spans="1:7" ht="26.25">
      <c r="A6" s="309"/>
      <c r="B6" s="309"/>
      <c r="C6" s="309"/>
      <c r="D6" s="309"/>
      <c r="E6" s="309"/>
      <c r="F6" s="309"/>
      <c r="G6" s="148"/>
    </row>
    <row r="7" spans="1:7" ht="25.5">
      <c r="A7" s="470" t="s">
        <v>552</v>
      </c>
      <c r="B7" s="470"/>
      <c r="C7" s="470"/>
      <c r="D7" s="470"/>
      <c r="E7" s="470"/>
      <c r="F7" s="470"/>
      <c r="G7" s="470"/>
    </row>
    <row r="8" spans="1:7" ht="25.5">
      <c r="A8" s="470" t="s">
        <v>328</v>
      </c>
      <c r="B8" s="470"/>
      <c r="C8" s="470"/>
      <c r="D8" s="470"/>
      <c r="E8" s="470"/>
      <c r="F8" s="470"/>
      <c r="G8" s="470"/>
    </row>
    <row r="9" spans="1:7" ht="39" customHeight="1" thickBot="1">
      <c r="A9" s="186"/>
      <c r="B9" s="307" t="s">
        <v>529</v>
      </c>
      <c r="C9" s="307"/>
      <c r="D9" s="307"/>
      <c r="E9" s="307"/>
      <c r="F9" s="307"/>
      <c r="G9" s="186"/>
    </row>
    <row r="10" spans="1:7" ht="39" customHeight="1" thickBot="1">
      <c r="A10" s="186"/>
      <c r="B10" s="307" t="s">
        <v>528</v>
      </c>
      <c r="C10" s="307"/>
      <c r="D10" s="307"/>
      <c r="E10" s="307"/>
      <c r="F10" s="307"/>
      <c r="G10" s="186"/>
    </row>
    <row r="11" spans="1:7" ht="86.25" customHeight="1" thickBot="1">
      <c r="A11" s="187" t="s">
        <v>69</v>
      </c>
      <c r="B11" s="188" t="s">
        <v>4</v>
      </c>
      <c r="C11" s="188" t="s">
        <v>5</v>
      </c>
      <c r="D11" s="188" t="s">
        <v>252</v>
      </c>
      <c r="E11" s="188" t="s">
        <v>135</v>
      </c>
      <c r="F11" s="188" t="s">
        <v>253</v>
      </c>
      <c r="G11" s="188" t="s">
        <v>254</v>
      </c>
    </row>
    <row r="12" spans="1:7" ht="32.25" customHeight="1" thickBot="1">
      <c r="A12" s="32">
        <v>1</v>
      </c>
      <c r="B12" s="33">
        <v>2</v>
      </c>
      <c r="C12" s="33">
        <v>3</v>
      </c>
      <c r="D12" s="33">
        <v>4</v>
      </c>
      <c r="E12" s="33">
        <v>5</v>
      </c>
      <c r="F12" s="33">
        <v>6</v>
      </c>
      <c r="G12" s="33">
        <v>7</v>
      </c>
    </row>
    <row r="13" spans="1:7" ht="19.5" thickBot="1">
      <c r="A13" s="472" t="s">
        <v>7</v>
      </c>
      <c r="B13" s="473"/>
      <c r="C13" s="473"/>
      <c r="D13" s="473"/>
      <c r="E13" s="473"/>
      <c r="F13" s="473"/>
      <c r="G13" s="474"/>
    </row>
    <row r="14" spans="1:7" ht="52.5" customHeight="1" thickBot="1">
      <c r="A14" s="32">
        <v>1</v>
      </c>
      <c r="B14" s="192" t="s">
        <v>255</v>
      </c>
      <c r="C14" s="235" t="s">
        <v>170</v>
      </c>
      <c r="D14" s="181">
        <v>0.92700000000000005</v>
      </c>
      <c r="E14" s="181">
        <v>0.92700000000000005</v>
      </c>
      <c r="F14" s="181">
        <v>0.92700000000000005</v>
      </c>
      <c r="G14" s="181">
        <v>0.92700000000000005</v>
      </c>
    </row>
    <row r="15" spans="1:7" ht="50.25" customHeight="1" thickBot="1">
      <c r="A15" s="32">
        <v>2</v>
      </c>
      <c r="B15" s="192" t="s">
        <v>256</v>
      </c>
      <c r="C15" s="235" t="s">
        <v>170</v>
      </c>
      <c r="D15" s="181">
        <v>0.34660000000000002</v>
      </c>
      <c r="E15" s="181">
        <v>0.34660000000000002</v>
      </c>
      <c r="F15" s="181">
        <v>0.34660000000000002</v>
      </c>
      <c r="G15" s="181">
        <v>0.34660000000000002</v>
      </c>
    </row>
    <row r="16" spans="1:7" ht="69" customHeight="1" thickBot="1">
      <c r="A16" s="32">
        <v>3</v>
      </c>
      <c r="B16" s="192" t="s">
        <v>257</v>
      </c>
      <c r="C16" s="235" t="s">
        <v>540</v>
      </c>
      <c r="D16" s="183" t="s">
        <v>517</v>
      </c>
      <c r="E16" s="181">
        <v>134.6</v>
      </c>
      <c r="F16" s="181">
        <v>132.6</v>
      </c>
      <c r="G16" s="181">
        <v>135.03</v>
      </c>
    </row>
    <row r="17" spans="1:7" ht="30" customHeight="1" thickBot="1">
      <c r="A17" s="32">
        <v>3.1</v>
      </c>
      <c r="B17" s="192" t="s">
        <v>258</v>
      </c>
      <c r="C17" s="236"/>
      <c r="D17" s="182">
        <v>0</v>
      </c>
      <c r="E17" s="182">
        <v>0</v>
      </c>
      <c r="F17" s="182">
        <v>0</v>
      </c>
      <c r="G17" s="182">
        <v>0</v>
      </c>
    </row>
    <row r="18" spans="1:7" ht="69" customHeight="1" thickBot="1">
      <c r="A18" s="32">
        <v>4</v>
      </c>
      <c r="B18" s="192" t="s">
        <v>259</v>
      </c>
      <c r="C18" s="235" t="s">
        <v>260</v>
      </c>
      <c r="D18" s="181">
        <v>158.22</v>
      </c>
      <c r="E18" s="182">
        <v>156.13</v>
      </c>
      <c r="F18" s="182">
        <v>153.6</v>
      </c>
      <c r="G18" s="181">
        <v>156.63</v>
      </c>
    </row>
    <row r="19" spans="1:7" ht="75.75" customHeight="1" thickBot="1">
      <c r="A19" s="32">
        <v>5</v>
      </c>
      <c r="B19" s="192" t="s">
        <v>261</v>
      </c>
      <c r="C19" s="235" t="s">
        <v>260</v>
      </c>
      <c r="D19" s="181">
        <v>153.16</v>
      </c>
      <c r="E19" s="181">
        <v>151.08000000000001</v>
      </c>
      <c r="F19" s="181">
        <v>151.08000000000001</v>
      </c>
      <c r="G19" s="182">
        <v>150.9</v>
      </c>
    </row>
    <row r="20" spans="1:7" ht="32.25" customHeight="1" thickBot="1">
      <c r="A20" s="32">
        <v>6</v>
      </c>
      <c r="B20" s="192" t="s">
        <v>262</v>
      </c>
      <c r="C20" s="235" t="s">
        <v>57</v>
      </c>
      <c r="D20" s="181">
        <v>634.34299999999996</v>
      </c>
      <c r="E20" s="190">
        <v>538.79</v>
      </c>
      <c r="F20" s="190">
        <v>905.31</v>
      </c>
      <c r="G20" s="181">
        <v>663.48199999999997</v>
      </c>
    </row>
    <row r="21" spans="1:7" ht="65.25" customHeight="1" thickBot="1">
      <c r="A21" s="32">
        <v>7</v>
      </c>
      <c r="B21" s="192" t="s">
        <v>263</v>
      </c>
      <c r="C21" s="235" t="s">
        <v>57</v>
      </c>
      <c r="D21" s="182">
        <v>0</v>
      </c>
      <c r="E21" s="182">
        <v>0</v>
      </c>
      <c r="F21" s="182">
        <v>0</v>
      </c>
      <c r="G21" s="182">
        <v>0</v>
      </c>
    </row>
    <row r="22" spans="1:7" ht="48.75" customHeight="1" thickBot="1">
      <c r="A22" s="32">
        <v>8</v>
      </c>
      <c r="B22" s="192" t="s">
        <v>264</v>
      </c>
      <c r="C22" s="235" t="s">
        <v>57</v>
      </c>
      <c r="D22" s="181">
        <v>634.34299999999996</v>
      </c>
      <c r="E22" s="190">
        <v>538.79</v>
      </c>
      <c r="F22" s="190">
        <v>905.31</v>
      </c>
      <c r="G22" s="181">
        <v>663.48199999999997</v>
      </c>
    </row>
    <row r="23" spans="1:7" ht="44.25" customHeight="1" thickBot="1">
      <c r="A23" s="32">
        <v>9</v>
      </c>
      <c r="B23" s="192" t="s">
        <v>265</v>
      </c>
      <c r="C23" s="235" t="s">
        <v>266</v>
      </c>
      <c r="D23" s="182">
        <v>0</v>
      </c>
      <c r="E23" s="182">
        <v>0</v>
      </c>
      <c r="F23" s="182">
        <v>0</v>
      </c>
      <c r="G23" s="182">
        <v>0</v>
      </c>
    </row>
    <row r="24" spans="1:7" ht="48" customHeight="1" thickBot="1">
      <c r="A24" s="32">
        <v>10</v>
      </c>
      <c r="B24" s="192" t="s">
        <v>267</v>
      </c>
      <c r="C24" s="235" t="s">
        <v>268</v>
      </c>
      <c r="D24" s="182">
        <v>0</v>
      </c>
      <c r="E24" s="182">
        <v>0</v>
      </c>
      <c r="F24" s="182">
        <v>0</v>
      </c>
      <c r="G24" s="182">
        <v>0</v>
      </c>
    </row>
    <row r="25" spans="1:7" ht="34.5" customHeight="1" thickBot="1">
      <c r="A25" s="32">
        <v>11</v>
      </c>
      <c r="B25" s="192" t="s">
        <v>269</v>
      </c>
      <c r="C25" s="235" t="s">
        <v>21</v>
      </c>
      <c r="D25" s="181">
        <v>33.32</v>
      </c>
      <c r="E25" s="181">
        <v>46.38</v>
      </c>
      <c r="F25" s="181">
        <v>155.15</v>
      </c>
      <c r="G25" s="181">
        <v>132.22</v>
      </c>
    </row>
    <row r="26" spans="1:7" ht="49.5" customHeight="1" thickBot="1">
      <c r="A26" s="32">
        <v>12</v>
      </c>
      <c r="B26" s="192" t="s">
        <v>270</v>
      </c>
      <c r="C26" s="235" t="s">
        <v>21</v>
      </c>
      <c r="D26" s="181">
        <v>46.46</v>
      </c>
      <c r="E26" s="181">
        <v>42.28</v>
      </c>
      <c r="F26" s="181">
        <v>47.05</v>
      </c>
      <c r="G26" s="181">
        <v>67.81</v>
      </c>
    </row>
    <row r="27" spans="1:7" ht="45" customHeight="1" thickBot="1">
      <c r="A27" s="32">
        <v>12.1</v>
      </c>
      <c r="B27" s="192" t="s">
        <v>271</v>
      </c>
      <c r="C27" s="235" t="s">
        <v>21</v>
      </c>
      <c r="D27" s="181">
        <v>46.46</v>
      </c>
      <c r="E27" s="181">
        <v>42.28</v>
      </c>
      <c r="F27" s="181">
        <v>47.05</v>
      </c>
      <c r="G27" s="181">
        <v>67.81</v>
      </c>
    </row>
    <row r="28" spans="1:7" ht="46.5" customHeight="1" thickBot="1">
      <c r="A28" s="32">
        <v>13</v>
      </c>
      <c r="B28" s="192" t="s">
        <v>272</v>
      </c>
      <c r="C28" s="235" t="s">
        <v>21</v>
      </c>
      <c r="D28" s="181">
        <v>0.48</v>
      </c>
      <c r="E28" s="181">
        <v>5.18</v>
      </c>
      <c r="F28" s="191">
        <v>0</v>
      </c>
      <c r="G28" s="181">
        <v>4.54</v>
      </c>
    </row>
    <row r="29" spans="1:7" ht="45" customHeight="1" thickBot="1">
      <c r="A29" s="32">
        <v>14</v>
      </c>
      <c r="B29" s="192" t="s">
        <v>273</v>
      </c>
      <c r="C29" s="235" t="s">
        <v>21</v>
      </c>
      <c r="D29" s="181">
        <v>21.93</v>
      </c>
      <c r="E29" s="181">
        <v>39.520000000000003</v>
      </c>
      <c r="F29" s="181">
        <v>59.52</v>
      </c>
      <c r="G29" s="181">
        <v>30.42</v>
      </c>
    </row>
    <row r="30" spans="1:7" ht="36" customHeight="1" thickBot="1">
      <c r="A30" s="472" t="s">
        <v>274</v>
      </c>
      <c r="B30" s="473"/>
      <c r="C30" s="473"/>
      <c r="D30" s="473"/>
      <c r="E30" s="473"/>
      <c r="F30" s="473"/>
      <c r="G30" s="474"/>
    </row>
    <row r="31" spans="1:7" ht="66.75" customHeight="1" thickBot="1">
      <c r="A31" s="32">
        <v>1</v>
      </c>
      <c r="B31" s="192" t="s">
        <v>275</v>
      </c>
      <c r="C31" s="235" t="s">
        <v>276</v>
      </c>
      <c r="D31" s="182">
        <v>0</v>
      </c>
      <c r="E31" s="182">
        <v>0</v>
      </c>
      <c r="F31" s="182">
        <v>0</v>
      </c>
      <c r="G31" s="182">
        <v>0</v>
      </c>
    </row>
    <row r="32" spans="1:7" ht="51.75" customHeight="1" thickBot="1">
      <c r="A32" s="32">
        <v>2</v>
      </c>
      <c r="B32" s="192" t="s">
        <v>265</v>
      </c>
      <c r="C32" s="235" t="s">
        <v>266</v>
      </c>
      <c r="D32" s="182">
        <v>0</v>
      </c>
      <c r="E32" s="182">
        <v>0</v>
      </c>
      <c r="F32" s="182">
        <v>0</v>
      </c>
      <c r="G32" s="182">
        <v>0</v>
      </c>
    </row>
    <row r="33" spans="1:7" ht="42.75" customHeight="1" thickBot="1">
      <c r="A33" s="32">
        <v>3</v>
      </c>
      <c r="B33" s="192" t="s">
        <v>267</v>
      </c>
      <c r="C33" s="235" t="s">
        <v>268</v>
      </c>
      <c r="D33" s="182">
        <v>0</v>
      </c>
      <c r="E33" s="182">
        <v>0</v>
      </c>
      <c r="F33" s="182">
        <v>0</v>
      </c>
      <c r="G33" s="182">
        <v>0</v>
      </c>
    </row>
    <row r="34" spans="1:7" ht="42" customHeight="1" thickBot="1">
      <c r="A34" s="32">
        <v>4</v>
      </c>
      <c r="B34" s="192" t="s">
        <v>277</v>
      </c>
      <c r="C34" s="235" t="s">
        <v>57</v>
      </c>
      <c r="D34" s="182">
        <v>0</v>
      </c>
      <c r="E34" s="182">
        <v>0</v>
      </c>
      <c r="F34" s="182">
        <v>0</v>
      </c>
      <c r="G34" s="182">
        <v>0</v>
      </c>
    </row>
    <row r="35" spans="1:7" ht="24.75" customHeight="1" thickBot="1">
      <c r="A35" s="32">
        <v>5</v>
      </c>
      <c r="B35" s="192" t="s">
        <v>278</v>
      </c>
      <c r="C35" s="235" t="s">
        <v>57</v>
      </c>
      <c r="D35" s="182">
        <v>0</v>
      </c>
      <c r="E35" s="182">
        <v>0</v>
      </c>
      <c r="F35" s="182">
        <v>0</v>
      </c>
      <c r="G35" s="182">
        <v>0</v>
      </c>
    </row>
    <row r="36" spans="1:7" ht="33" customHeight="1" thickBot="1">
      <c r="A36" s="32">
        <v>5.0999999999999996</v>
      </c>
      <c r="B36" s="192" t="s">
        <v>279</v>
      </c>
      <c r="C36" s="235" t="s">
        <v>111</v>
      </c>
      <c r="D36" s="182">
        <v>0</v>
      </c>
      <c r="E36" s="182">
        <v>0</v>
      </c>
      <c r="F36" s="182">
        <v>0</v>
      </c>
      <c r="G36" s="182">
        <v>0</v>
      </c>
    </row>
    <row r="37" spans="1:7" ht="43.5" customHeight="1" thickBot="1">
      <c r="A37" s="32">
        <v>6</v>
      </c>
      <c r="B37" s="192" t="s">
        <v>280</v>
      </c>
      <c r="C37" s="235" t="s">
        <v>57</v>
      </c>
      <c r="D37" s="182">
        <v>0</v>
      </c>
      <c r="E37" s="182">
        <v>0</v>
      </c>
      <c r="F37" s="182">
        <v>0</v>
      </c>
      <c r="G37" s="182">
        <v>0</v>
      </c>
    </row>
    <row r="38" spans="1:7" ht="29.25" customHeight="1" thickBot="1">
      <c r="A38" s="32">
        <v>6.1</v>
      </c>
      <c r="B38" s="192" t="s">
        <v>279</v>
      </c>
      <c r="C38" s="235" t="s">
        <v>111</v>
      </c>
      <c r="D38" s="182">
        <v>0</v>
      </c>
      <c r="E38" s="182">
        <v>0</v>
      </c>
      <c r="F38" s="182">
        <v>0</v>
      </c>
      <c r="G38" s="182">
        <v>0</v>
      </c>
    </row>
    <row r="39" spans="1:7" ht="45" customHeight="1" thickBot="1">
      <c r="A39" s="32">
        <v>7</v>
      </c>
      <c r="B39" s="192" t="s">
        <v>281</v>
      </c>
      <c r="C39" s="235" t="s">
        <v>57</v>
      </c>
      <c r="D39" s="182">
        <v>0</v>
      </c>
      <c r="E39" s="182">
        <v>0</v>
      </c>
      <c r="F39" s="182">
        <v>0</v>
      </c>
      <c r="G39" s="182">
        <v>0</v>
      </c>
    </row>
    <row r="40" spans="1:7" ht="45.75" customHeight="1" thickBot="1">
      <c r="A40" s="32">
        <v>7.1</v>
      </c>
      <c r="B40" s="192" t="s">
        <v>282</v>
      </c>
      <c r="C40" s="235" t="s">
        <v>57</v>
      </c>
      <c r="D40" s="182">
        <v>0</v>
      </c>
      <c r="E40" s="182">
        <v>0</v>
      </c>
      <c r="F40" s="182">
        <v>0</v>
      </c>
      <c r="G40" s="182">
        <v>0</v>
      </c>
    </row>
    <row r="41" spans="1:7" ht="27" customHeight="1" thickBot="1">
      <c r="A41" s="41">
        <v>7.2</v>
      </c>
      <c r="B41" s="192" t="s">
        <v>283</v>
      </c>
      <c r="C41" s="235" t="s">
        <v>57</v>
      </c>
      <c r="D41" s="182">
        <v>0</v>
      </c>
      <c r="E41" s="182">
        <v>0</v>
      </c>
      <c r="F41" s="182">
        <v>0</v>
      </c>
      <c r="G41" s="182">
        <v>0</v>
      </c>
    </row>
    <row r="42" spans="1:7" ht="27" customHeight="1" thickBot="1">
      <c r="A42" s="41" t="s">
        <v>318</v>
      </c>
      <c r="B42" s="192" t="s">
        <v>284</v>
      </c>
      <c r="C42" s="235" t="s">
        <v>57</v>
      </c>
      <c r="D42" s="182">
        <v>0</v>
      </c>
      <c r="E42" s="182">
        <v>0</v>
      </c>
      <c r="F42" s="182">
        <v>0</v>
      </c>
      <c r="G42" s="182">
        <v>0</v>
      </c>
    </row>
    <row r="43" spans="1:7" ht="26.25" customHeight="1" thickBot="1">
      <c r="A43" s="41" t="s">
        <v>319</v>
      </c>
      <c r="B43" s="192" t="s">
        <v>285</v>
      </c>
      <c r="C43" s="235" t="s">
        <v>57</v>
      </c>
      <c r="D43" s="182">
        <v>0</v>
      </c>
      <c r="E43" s="182">
        <v>0</v>
      </c>
      <c r="F43" s="182">
        <v>0</v>
      </c>
      <c r="G43" s="182">
        <v>0</v>
      </c>
    </row>
    <row r="44" spans="1:7" ht="30.75" customHeight="1" thickBot="1">
      <c r="A44" s="32">
        <v>8</v>
      </c>
      <c r="B44" s="192" t="s">
        <v>269</v>
      </c>
      <c r="C44" s="235" t="s">
        <v>21</v>
      </c>
      <c r="D44" s="182">
        <v>0</v>
      </c>
      <c r="E44" s="182">
        <v>0</v>
      </c>
      <c r="F44" s="182">
        <v>0</v>
      </c>
      <c r="G44" s="182">
        <v>0</v>
      </c>
    </row>
    <row r="45" spans="1:7" ht="42" customHeight="1" thickBot="1">
      <c r="A45" s="32">
        <v>9</v>
      </c>
      <c r="B45" s="192" t="s">
        <v>270</v>
      </c>
      <c r="C45" s="235" t="s">
        <v>21</v>
      </c>
      <c r="D45" s="182">
        <v>0</v>
      </c>
      <c r="E45" s="182">
        <v>0</v>
      </c>
      <c r="F45" s="182">
        <v>0</v>
      </c>
      <c r="G45" s="182">
        <v>0</v>
      </c>
    </row>
    <row r="46" spans="1:7" ht="24.75" customHeight="1" thickBot="1">
      <c r="A46" s="32">
        <v>9.1</v>
      </c>
      <c r="B46" s="192" t="s">
        <v>271</v>
      </c>
      <c r="C46" s="235" t="s">
        <v>21</v>
      </c>
      <c r="D46" s="182">
        <v>0</v>
      </c>
      <c r="E46" s="182">
        <v>0</v>
      </c>
      <c r="F46" s="182">
        <v>0</v>
      </c>
      <c r="G46" s="182">
        <v>0</v>
      </c>
    </row>
    <row r="47" spans="1:7" ht="43.5" customHeight="1" thickBot="1">
      <c r="A47" s="32">
        <v>10</v>
      </c>
      <c r="B47" s="192" t="s">
        <v>272</v>
      </c>
      <c r="C47" s="235" t="s">
        <v>21</v>
      </c>
      <c r="D47" s="182">
        <v>0</v>
      </c>
      <c r="E47" s="182">
        <v>0</v>
      </c>
      <c r="F47" s="182">
        <v>0</v>
      </c>
      <c r="G47" s="182">
        <v>0</v>
      </c>
    </row>
    <row r="48" spans="1:7" ht="42.75" customHeight="1" thickBot="1">
      <c r="A48" s="32">
        <v>11</v>
      </c>
      <c r="B48" s="192" t="s">
        <v>273</v>
      </c>
      <c r="C48" s="235" t="s">
        <v>21</v>
      </c>
      <c r="D48" s="182">
        <v>0</v>
      </c>
      <c r="E48" s="182">
        <v>0</v>
      </c>
      <c r="F48" s="182">
        <v>0</v>
      </c>
      <c r="G48" s="182">
        <v>0</v>
      </c>
    </row>
    <row r="49" spans="1:7" ht="81" customHeight="1" thickBot="1">
      <c r="A49" s="32">
        <v>12</v>
      </c>
      <c r="B49" s="192" t="s">
        <v>286</v>
      </c>
      <c r="C49" s="235" t="s">
        <v>170</v>
      </c>
      <c r="D49" s="182">
        <v>0</v>
      </c>
      <c r="E49" s="182">
        <v>0</v>
      </c>
      <c r="F49" s="182">
        <v>0</v>
      </c>
      <c r="G49" s="182">
        <v>0</v>
      </c>
    </row>
    <row r="50" spans="1:7" ht="27" thickBot="1">
      <c r="A50" s="32">
        <v>12.1</v>
      </c>
      <c r="B50" s="192" t="s">
        <v>82</v>
      </c>
      <c r="C50" s="235" t="s">
        <v>170</v>
      </c>
      <c r="D50" s="182">
        <v>0</v>
      </c>
      <c r="E50" s="182">
        <v>0</v>
      </c>
      <c r="F50" s="182">
        <v>0</v>
      </c>
      <c r="G50" s="182">
        <v>0</v>
      </c>
    </row>
    <row r="51" spans="1:7" ht="27.75" customHeight="1" thickBot="1">
      <c r="A51" s="32">
        <v>12.2</v>
      </c>
      <c r="B51" s="192" t="s">
        <v>83</v>
      </c>
      <c r="C51" s="235" t="s">
        <v>170</v>
      </c>
      <c r="D51" s="182">
        <v>0</v>
      </c>
      <c r="E51" s="182">
        <v>0</v>
      </c>
      <c r="F51" s="182">
        <v>0</v>
      </c>
      <c r="G51" s="182">
        <v>0</v>
      </c>
    </row>
    <row r="52" spans="1:7" ht="32.25" customHeight="1" thickBot="1">
      <c r="A52" s="32">
        <v>12.3</v>
      </c>
      <c r="B52" s="192" t="s">
        <v>84</v>
      </c>
      <c r="C52" s="235" t="s">
        <v>170</v>
      </c>
      <c r="D52" s="182">
        <v>0</v>
      </c>
      <c r="E52" s="182">
        <v>0</v>
      </c>
      <c r="F52" s="182">
        <v>0</v>
      </c>
      <c r="G52" s="182">
        <v>0</v>
      </c>
    </row>
    <row r="53" spans="1:7" ht="37.5" customHeight="1" thickBot="1">
      <c r="A53" s="32">
        <v>12.4</v>
      </c>
      <c r="B53" s="192" t="s">
        <v>15</v>
      </c>
      <c r="C53" s="235" t="s">
        <v>170</v>
      </c>
      <c r="D53" s="182">
        <v>0</v>
      </c>
      <c r="E53" s="182">
        <v>0</v>
      </c>
      <c r="F53" s="182">
        <v>0</v>
      </c>
      <c r="G53" s="182">
        <v>0</v>
      </c>
    </row>
    <row r="54" spans="1:7" ht="28.5" customHeight="1" thickBot="1">
      <c r="A54" s="472" t="s">
        <v>248</v>
      </c>
      <c r="B54" s="473"/>
      <c r="C54" s="473"/>
      <c r="D54" s="473"/>
      <c r="E54" s="473"/>
      <c r="F54" s="473"/>
      <c r="G54" s="474"/>
    </row>
    <row r="55" spans="1:7" ht="39" customHeight="1" thickBot="1">
      <c r="A55" s="32">
        <v>1</v>
      </c>
      <c r="B55" s="192" t="s">
        <v>287</v>
      </c>
      <c r="C55" s="235" t="s">
        <v>288</v>
      </c>
      <c r="D55" s="181">
        <v>222</v>
      </c>
      <c r="E55" s="181">
        <v>222</v>
      </c>
      <c r="F55" s="181">
        <v>222</v>
      </c>
      <c r="G55" s="181">
        <v>222</v>
      </c>
    </row>
    <row r="56" spans="1:7" ht="25.5" customHeight="1" thickBot="1">
      <c r="A56" s="32">
        <v>1.1000000000000001</v>
      </c>
      <c r="B56" s="192" t="s">
        <v>289</v>
      </c>
      <c r="C56" s="235" t="s">
        <v>288</v>
      </c>
      <c r="D56" s="181">
        <v>215</v>
      </c>
      <c r="E56" s="181">
        <v>215</v>
      </c>
      <c r="F56" s="181">
        <v>215</v>
      </c>
      <c r="G56" s="181">
        <v>215</v>
      </c>
    </row>
    <row r="57" spans="1:7" ht="50.25" customHeight="1" thickBot="1">
      <c r="A57" s="32">
        <v>1.2</v>
      </c>
      <c r="B57" s="192" t="s">
        <v>290</v>
      </c>
      <c r="C57" s="235" t="s">
        <v>288</v>
      </c>
      <c r="D57" s="182">
        <v>0</v>
      </c>
      <c r="E57" s="182">
        <v>0</v>
      </c>
      <c r="F57" s="182">
        <v>0</v>
      </c>
      <c r="G57" s="182">
        <v>0</v>
      </c>
    </row>
    <row r="58" spans="1:7" ht="25.5" customHeight="1" thickBot="1">
      <c r="A58" s="32">
        <v>1.3</v>
      </c>
      <c r="B58" s="192" t="s">
        <v>291</v>
      </c>
      <c r="C58" s="235" t="s">
        <v>288</v>
      </c>
      <c r="D58" s="182">
        <v>0</v>
      </c>
      <c r="E58" s="182">
        <v>0</v>
      </c>
      <c r="F58" s="182">
        <v>0</v>
      </c>
      <c r="G58" s="182">
        <v>0</v>
      </c>
    </row>
    <row r="59" spans="1:7" ht="26.25" customHeight="1" thickBot="1">
      <c r="A59" s="32">
        <v>1.4</v>
      </c>
      <c r="B59" s="192" t="s">
        <v>292</v>
      </c>
      <c r="C59" s="235" t="s">
        <v>288</v>
      </c>
      <c r="D59" s="182">
        <v>0</v>
      </c>
      <c r="E59" s="182">
        <v>0</v>
      </c>
      <c r="F59" s="182">
        <v>0</v>
      </c>
      <c r="G59" s="182">
        <v>0</v>
      </c>
    </row>
    <row r="60" spans="1:7" ht="27" customHeight="1" thickBot="1">
      <c r="A60" s="32">
        <v>1.5</v>
      </c>
      <c r="B60" s="192" t="s">
        <v>293</v>
      </c>
      <c r="C60" s="235" t="s">
        <v>288</v>
      </c>
      <c r="D60" s="181">
        <v>7</v>
      </c>
      <c r="E60" s="181">
        <v>7</v>
      </c>
      <c r="F60" s="181">
        <v>7</v>
      </c>
      <c r="G60" s="181">
        <v>7</v>
      </c>
    </row>
    <row r="61" spans="1:7" ht="48" customHeight="1" thickBot="1">
      <c r="A61" s="32">
        <v>2</v>
      </c>
      <c r="B61" s="192" t="s">
        <v>265</v>
      </c>
      <c r="C61" s="235" t="s">
        <v>266</v>
      </c>
      <c r="D61" s="182">
        <v>0</v>
      </c>
      <c r="E61" s="182">
        <v>0</v>
      </c>
      <c r="F61" s="182">
        <v>0</v>
      </c>
      <c r="G61" s="182">
        <v>0</v>
      </c>
    </row>
    <row r="62" spans="1:7" ht="48" customHeight="1" thickBot="1">
      <c r="A62" s="32">
        <v>3</v>
      </c>
      <c r="B62" s="192" t="s">
        <v>267</v>
      </c>
      <c r="C62" s="235" t="s">
        <v>268</v>
      </c>
      <c r="D62" s="182">
        <v>0</v>
      </c>
      <c r="E62" s="182">
        <v>0</v>
      </c>
      <c r="F62" s="182">
        <v>0</v>
      </c>
      <c r="G62" s="182">
        <v>0</v>
      </c>
    </row>
    <row r="63" spans="1:7" ht="48" customHeight="1" thickBot="1">
      <c r="A63" s="32">
        <v>4</v>
      </c>
      <c r="B63" s="192" t="s">
        <v>294</v>
      </c>
      <c r="C63" s="235" t="s">
        <v>57</v>
      </c>
      <c r="D63" s="181">
        <v>634.34299999999996</v>
      </c>
      <c r="E63" s="181">
        <v>538.79</v>
      </c>
      <c r="F63" s="181">
        <v>905.31</v>
      </c>
      <c r="G63" s="181">
        <v>663.48199999999997</v>
      </c>
    </row>
    <row r="64" spans="1:7" ht="26.25" customHeight="1" thickBot="1">
      <c r="A64" s="41" t="s">
        <v>320</v>
      </c>
      <c r="B64" s="192" t="s">
        <v>295</v>
      </c>
      <c r="C64" s="235" t="s">
        <v>57</v>
      </c>
      <c r="D64" s="181">
        <v>573.03</v>
      </c>
      <c r="E64" s="181">
        <v>488.26400000000001</v>
      </c>
      <c r="F64" s="181">
        <v>798.44</v>
      </c>
      <c r="G64" s="181">
        <v>583.86099999999999</v>
      </c>
    </row>
    <row r="65" spans="1:7" ht="30.75" customHeight="1" thickBot="1">
      <c r="A65" s="41" t="s">
        <v>321</v>
      </c>
      <c r="B65" s="192" t="s">
        <v>296</v>
      </c>
      <c r="C65" s="235" t="s">
        <v>57</v>
      </c>
      <c r="D65" s="181">
        <v>573.03</v>
      </c>
      <c r="E65" s="181">
        <v>488.26400000000001</v>
      </c>
      <c r="F65" s="181">
        <v>798.44</v>
      </c>
      <c r="G65" s="181">
        <v>583.86099999999999</v>
      </c>
    </row>
    <row r="66" spans="1:7" ht="64.5" customHeight="1" thickBot="1">
      <c r="A66" s="32">
        <v>4.2</v>
      </c>
      <c r="B66" s="192" t="s">
        <v>297</v>
      </c>
      <c r="C66" s="235" t="s">
        <v>57</v>
      </c>
      <c r="D66" s="182">
        <v>0</v>
      </c>
      <c r="E66" s="182">
        <v>0</v>
      </c>
      <c r="F66" s="182">
        <v>0</v>
      </c>
      <c r="G66" s="182">
        <v>0</v>
      </c>
    </row>
    <row r="67" spans="1:7" ht="28.5" customHeight="1" thickBot="1">
      <c r="A67" s="41" t="s">
        <v>322</v>
      </c>
      <c r="B67" s="192" t="s">
        <v>298</v>
      </c>
      <c r="C67" s="235" t="s">
        <v>57</v>
      </c>
      <c r="D67" s="182">
        <v>0</v>
      </c>
      <c r="E67" s="182">
        <v>0</v>
      </c>
      <c r="F67" s="182">
        <v>0</v>
      </c>
      <c r="G67" s="182">
        <v>0</v>
      </c>
    </row>
    <row r="68" spans="1:7" ht="24.75" customHeight="1" thickBot="1">
      <c r="A68" s="32">
        <v>4.3</v>
      </c>
      <c r="B68" s="192" t="s">
        <v>83</v>
      </c>
      <c r="C68" s="235" t="s">
        <v>57</v>
      </c>
      <c r="D68" s="182">
        <v>0</v>
      </c>
      <c r="E68" s="182">
        <v>0</v>
      </c>
      <c r="F68" s="182">
        <v>0</v>
      </c>
      <c r="G68" s="182">
        <v>0</v>
      </c>
    </row>
    <row r="69" spans="1:7" ht="28.5" customHeight="1" thickBot="1">
      <c r="A69" s="41" t="s">
        <v>323</v>
      </c>
      <c r="B69" s="192" t="s">
        <v>296</v>
      </c>
      <c r="C69" s="235" t="s">
        <v>57</v>
      </c>
      <c r="D69" s="182">
        <v>0</v>
      </c>
      <c r="E69" s="182">
        <v>0</v>
      </c>
      <c r="F69" s="182">
        <v>0</v>
      </c>
      <c r="G69" s="182">
        <v>0</v>
      </c>
    </row>
    <row r="70" spans="1:7" ht="26.25" customHeight="1" thickBot="1">
      <c r="A70" s="41">
        <v>4.4000000000000004</v>
      </c>
      <c r="B70" s="192" t="s">
        <v>84</v>
      </c>
      <c r="C70" s="235" t="s">
        <v>57</v>
      </c>
      <c r="D70" s="182">
        <v>0</v>
      </c>
      <c r="E70" s="182">
        <v>0</v>
      </c>
      <c r="F70" s="182">
        <v>0</v>
      </c>
      <c r="G70" s="182">
        <v>0</v>
      </c>
    </row>
    <row r="71" spans="1:7" ht="24.75" customHeight="1" thickBot="1">
      <c r="A71" s="41" t="s">
        <v>324</v>
      </c>
      <c r="B71" s="192" t="s">
        <v>296</v>
      </c>
      <c r="C71" s="235" t="s">
        <v>57</v>
      </c>
      <c r="D71" s="182">
        <v>0</v>
      </c>
      <c r="E71" s="182">
        <v>0</v>
      </c>
      <c r="F71" s="182">
        <v>0</v>
      </c>
      <c r="G71" s="182">
        <v>0</v>
      </c>
    </row>
    <row r="72" spans="1:7" ht="26.25" customHeight="1" thickBot="1">
      <c r="A72" s="41">
        <v>4.5</v>
      </c>
      <c r="B72" s="192" t="s">
        <v>15</v>
      </c>
      <c r="C72" s="235" t="s">
        <v>57</v>
      </c>
      <c r="D72" s="181">
        <v>61.313000000000002</v>
      </c>
      <c r="E72" s="181">
        <v>50.526000000000003</v>
      </c>
      <c r="F72" s="181">
        <v>106.87</v>
      </c>
      <c r="G72" s="181">
        <v>79.620999999999995</v>
      </c>
    </row>
    <row r="73" spans="1:7" ht="28.5" customHeight="1" thickBot="1">
      <c r="A73" s="41" t="s">
        <v>325</v>
      </c>
      <c r="B73" s="192" t="s">
        <v>296</v>
      </c>
      <c r="C73" s="235" t="s">
        <v>57</v>
      </c>
      <c r="D73" s="181">
        <v>61.313000000000002</v>
      </c>
      <c r="E73" s="181">
        <v>50.526000000000003</v>
      </c>
      <c r="F73" s="181">
        <v>106.87</v>
      </c>
      <c r="G73" s="181">
        <v>798.62099999999998</v>
      </c>
    </row>
    <row r="74" spans="1:7" ht="26.25" customHeight="1" thickBot="1">
      <c r="A74" s="32">
        <v>5</v>
      </c>
      <c r="B74" s="192" t="s">
        <v>269</v>
      </c>
      <c r="C74" s="235" t="s">
        <v>21</v>
      </c>
      <c r="D74" s="182">
        <v>0</v>
      </c>
      <c r="E74" s="182">
        <v>0</v>
      </c>
      <c r="F74" s="181">
        <v>14.87</v>
      </c>
      <c r="G74" s="182">
        <v>23.42</v>
      </c>
    </row>
    <row r="75" spans="1:7" ht="46.5" customHeight="1" thickBot="1">
      <c r="A75" s="32">
        <v>6</v>
      </c>
      <c r="B75" s="192" t="s">
        <v>270</v>
      </c>
      <c r="C75" s="235" t="s">
        <v>21</v>
      </c>
      <c r="D75" s="182">
        <v>0</v>
      </c>
      <c r="E75" s="182">
        <v>0</v>
      </c>
      <c r="F75" s="182">
        <v>0</v>
      </c>
      <c r="G75" s="182">
        <v>0</v>
      </c>
    </row>
    <row r="76" spans="1:7" ht="29.25" customHeight="1" thickBot="1">
      <c r="A76" s="32">
        <v>6.1</v>
      </c>
      <c r="B76" s="192" t="s">
        <v>271</v>
      </c>
      <c r="C76" s="235" t="s">
        <v>21</v>
      </c>
      <c r="D76" s="182">
        <v>0</v>
      </c>
      <c r="E76" s="182">
        <v>0</v>
      </c>
      <c r="F76" s="182">
        <v>0</v>
      </c>
      <c r="G76" s="182">
        <v>0</v>
      </c>
    </row>
    <row r="77" spans="1:7" ht="45" customHeight="1" thickBot="1">
      <c r="A77" s="32">
        <v>7</v>
      </c>
      <c r="B77" s="192" t="s">
        <v>272</v>
      </c>
      <c r="C77" s="235" t="s">
        <v>21</v>
      </c>
      <c r="D77" s="182">
        <v>0</v>
      </c>
      <c r="E77" s="182">
        <v>0</v>
      </c>
      <c r="F77" s="182">
        <v>0</v>
      </c>
      <c r="G77" s="182">
        <v>0</v>
      </c>
    </row>
    <row r="78" spans="1:7" ht="45" customHeight="1" thickBot="1">
      <c r="A78" s="32">
        <v>8</v>
      </c>
      <c r="B78" s="192" t="s">
        <v>273</v>
      </c>
      <c r="C78" s="235" t="s">
        <v>21</v>
      </c>
      <c r="D78" s="182">
        <v>0</v>
      </c>
      <c r="E78" s="182">
        <v>0</v>
      </c>
      <c r="F78" s="182">
        <v>0</v>
      </c>
      <c r="G78" s="182">
        <v>0</v>
      </c>
    </row>
    <row r="79" spans="1:7" ht="28.5" customHeight="1" thickBot="1">
      <c r="A79" s="472" t="s">
        <v>299</v>
      </c>
      <c r="B79" s="473"/>
      <c r="C79" s="473"/>
      <c r="D79" s="473"/>
      <c r="E79" s="473"/>
      <c r="F79" s="473"/>
      <c r="G79" s="474"/>
    </row>
    <row r="80" spans="1:7" ht="63" customHeight="1" thickBot="1">
      <c r="A80" s="32">
        <v>1</v>
      </c>
      <c r="B80" s="192" t="s">
        <v>300</v>
      </c>
      <c r="C80" s="235" t="s">
        <v>288</v>
      </c>
      <c r="D80" s="189">
        <v>0</v>
      </c>
      <c r="E80" s="189">
        <v>0</v>
      </c>
      <c r="F80" s="189">
        <v>0</v>
      </c>
      <c r="G80" s="189">
        <v>0</v>
      </c>
    </row>
    <row r="81" spans="1:7" ht="28.5" customHeight="1" thickBot="1">
      <c r="A81" s="32">
        <v>1.1000000000000001</v>
      </c>
      <c r="B81" s="192" t="s">
        <v>289</v>
      </c>
      <c r="C81" s="235" t="s">
        <v>288</v>
      </c>
      <c r="D81" s="189">
        <v>0</v>
      </c>
      <c r="E81" s="189">
        <v>0</v>
      </c>
      <c r="F81" s="189">
        <v>0</v>
      </c>
      <c r="G81" s="189">
        <v>0</v>
      </c>
    </row>
    <row r="82" spans="1:7" ht="29.25" customHeight="1" thickBot="1">
      <c r="A82" s="32">
        <v>1.2</v>
      </c>
      <c r="B82" s="192" t="s">
        <v>291</v>
      </c>
      <c r="C82" s="235" t="s">
        <v>288</v>
      </c>
      <c r="D82" s="189">
        <v>0</v>
      </c>
      <c r="E82" s="189">
        <v>0</v>
      </c>
      <c r="F82" s="189">
        <v>0</v>
      </c>
      <c r="G82" s="189">
        <v>0</v>
      </c>
    </row>
    <row r="83" spans="1:7" ht="28.5" customHeight="1" thickBot="1">
      <c r="A83" s="32">
        <v>1.3</v>
      </c>
      <c r="B83" s="192" t="s">
        <v>292</v>
      </c>
      <c r="C83" s="235" t="s">
        <v>288</v>
      </c>
      <c r="D83" s="189">
        <v>0</v>
      </c>
      <c r="E83" s="189">
        <v>0</v>
      </c>
      <c r="F83" s="189">
        <v>0</v>
      </c>
      <c r="G83" s="189">
        <v>0</v>
      </c>
    </row>
    <row r="84" spans="1:7" ht="36" customHeight="1" thickBot="1">
      <c r="A84" s="32">
        <v>1.4</v>
      </c>
      <c r="B84" s="192" t="s">
        <v>293</v>
      </c>
      <c r="C84" s="235" t="s">
        <v>288</v>
      </c>
      <c r="D84" s="189">
        <v>0</v>
      </c>
      <c r="E84" s="189">
        <v>0</v>
      </c>
      <c r="F84" s="189">
        <v>0</v>
      </c>
      <c r="G84" s="189">
        <v>0</v>
      </c>
    </row>
    <row r="85" spans="1:7" ht="84.75" customHeight="1" thickBot="1">
      <c r="A85" s="32">
        <v>2</v>
      </c>
      <c r="B85" s="192" t="s">
        <v>301</v>
      </c>
      <c r="C85" s="235" t="s">
        <v>266</v>
      </c>
      <c r="D85" s="189">
        <v>0</v>
      </c>
      <c r="E85" s="189">
        <v>0</v>
      </c>
      <c r="F85" s="189">
        <v>0</v>
      </c>
      <c r="G85" s="189">
        <v>0</v>
      </c>
    </row>
    <row r="86" spans="1:7" ht="87" customHeight="1" thickBot="1">
      <c r="A86" s="32">
        <v>3</v>
      </c>
      <c r="B86" s="192" t="s">
        <v>302</v>
      </c>
      <c r="C86" s="235" t="s">
        <v>268</v>
      </c>
      <c r="D86" s="189">
        <v>0</v>
      </c>
      <c r="E86" s="189">
        <v>0</v>
      </c>
      <c r="F86" s="189">
        <v>0</v>
      </c>
      <c r="G86" s="189">
        <v>0</v>
      </c>
    </row>
    <row r="87" spans="1:7" ht="42.75" customHeight="1" thickBot="1">
      <c r="A87" s="32">
        <v>4</v>
      </c>
      <c r="B87" s="192" t="s">
        <v>303</v>
      </c>
      <c r="C87" s="235" t="s">
        <v>57</v>
      </c>
      <c r="D87" s="189">
        <v>0</v>
      </c>
      <c r="E87" s="189">
        <v>0</v>
      </c>
      <c r="F87" s="189">
        <v>0</v>
      </c>
      <c r="G87" s="189">
        <v>0</v>
      </c>
    </row>
    <row r="88" spans="1:7" ht="27" customHeight="1" thickBot="1">
      <c r="A88" s="41">
        <v>4.0999999999999996</v>
      </c>
      <c r="B88" s="192" t="s">
        <v>304</v>
      </c>
      <c r="C88" s="235" t="s">
        <v>57</v>
      </c>
      <c r="D88" s="189">
        <v>0</v>
      </c>
      <c r="E88" s="189">
        <v>0</v>
      </c>
      <c r="F88" s="189">
        <v>0</v>
      </c>
      <c r="G88" s="189">
        <v>0</v>
      </c>
    </row>
    <row r="89" spans="1:7" ht="27" customHeight="1" thickBot="1">
      <c r="A89" s="41" t="s">
        <v>321</v>
      </c>
      <c r="B89" s="192" t="s">
        <v>296</v>
      </c>
      <c r="C89" s="235" t="s">
        <v>57</v>
      </c>
      <c r="D89" s="189">
        <v>0</v>
      </c>
      <c r="E89" s="189">
        <v>0</v>
      </c>
      <c r="F89" s="189">
        <v>0</v>
      </c>
      <c r="G89" s="189">
        <v>0</v>
      </c>
    </row>
    <row r="90" spans="1:7" ht="30" customHeight="1" thickBot="1">
      <c r="A90" s="41">
        <v>4.2</v>
      </c>
      <c r="B90" s="192" t="s">
        <v>305</v>
      </c>
      <c r="C90" s="235" t="s">
        <v>57</v>
      </c>
      <c r="D90" s="189">
        <v>0</v>
      </c>
      <c r="E90" s="189">
        <v>0</v>
      </c>
      <c r="F90" s="189">
        <v>0</v>
      </c>
      <c r="G90" s="189">
        <v>0</v>
      </c>
    </row>
    <row r="91" spans="1:7" ht="26.25" customHeight="1" thickBot="1">
      <c r="A91" s="41" t="s">
        <v>322</v>
      </c>
      <c r="B91" s="192" t="s">
        <v>296</v>
      </c>
      <c r="C91" s="235" t="s">
        <v>57</v>
      </c>
      <c r="D91" s="189">
        <v>0</v>
      </c>
      <c r="E91" s="189">
        <v>0</v>
      </c>
      <c r="F91" s="189">
        <v>0</v>
      </c>
      <c r="G91" s="189">
        <v>0</v>
      </c>
    </row>
    <row r="92" spans="1:7" ht="36" customHeight="1" thickBot="1">
      <c r="A92" s="41">
        <v>4.3</v>
      </c>
      <c r="B92" s="192" t="s">
        <v>306</v>
      </c>
      <c r="C92" s="235" t="s">
        <v>57</v>
      </c>
      <c r="D92" s="189">
        <v>0</v>
      </c>
      <c r="E92" s="189">
        <v>0</v>
      </c>
      <c r="F92" s="189">
        <v>0</v>
      </c>
      <c r="G92" s="189">
        <v>0</v>
      </c>
    </row>
    <row r="93" spans="1:7" ht="33.75" customHeight="1" thickBot="1">
      <c r="A93" s="41" t="s">
        <v>323</v>
      </c>
      <c r="B93" s="192" t="s">
        <v>296</v>
      </c>
      <c r="C93" s="235" t="s">
        <v>57</v>
      </c>
      <c r="D93" s="189">
        <v>0</v>
      </c>
      <c r="E93" s="189">
        <v>0</v>
      </c>
      <c r="F93" s="189">
        <v>0</v>
      </c>
      <c r="G93" s="189">
        <v>0</v>
      </c>
    </row>
    <row r="94" spans="1:7" ht="27" customHeight="1" thickBot="1">
      <c r="A94" s="41">
        <v>4.4000000000000004</v>
      </c>
      <c r="B94" s="192" t="s">
        <v>307</v>
      </c>
      <c r="C94" s="235" t="s">
        <v>57</v>
      </c>
      <c r="D94" s="189">
        <v>0</v>
      </c>
      <c r="E94" s="189">
        <v>0</v>
      </c>
      <c r="F94" s="189">
        <v>0</v>
      </c>
      <c r="G94" s="189">
        <v>0</v>
      </c>
    </row>
    <row r="95" spans="1:7" ht="33" customHeight="1" thickBot="1">
      <c r="A95" s="41" t="s">
        <v>324</v>
      </c>
      <c r="B95" s="192" t="s">
        <v>296</v>
      </c>
      <c r="C95" s="235" t="s">
        <v>57</v>
      </c>
      <c r="D95" s="189">
        <v>0</v>
      </c>
      <c r="E95" s="189">
        <v>0</v>
      </c>
      <c r="F95" s="189">
        <v>0</v>
      </c>
      <c r="G95" s="189">
        <v>0</v>
      </c>
    </row>
    <row r="96" spans="1:7" ht="45" customHeight="1" thickBot="1">
      <c r="A96" s="32">
        <v>5</v>
      </c>
      <c r="B96" s="192" t="s">
        <v>308</v>
      </c>
      <c r="C96" s="235" t="s">
        <v>21</v>
      </c>
      <c r="D96" s="189">
        <v>0</v>
      </c>
      <c r="E96" s="189">
        <v>0</v>
      </c>
      <c r="F96" s="189">
        <v>0</v>
      </c>
      <c r="G96" s="189">
        <v>0</v>
      </c>
    </row>
    <row r="97" spans="1:7" ht="61.5" customHeight="1" thickBot="1">
      <c r="A97" s="32">
        <v>6</v>
      </c>
      <c r="B97" s="192" t="s">
        <v>309</v>
      </c>
      <c r="C97" s="235" t="s">
        <v>21</v>
      </c>
      <c r="D97" s="189">
        <v>0</v>
      </c>
      <c r="E97" s="189">
        <v>0</v>
      </c>
      <c r="F97" s="189">
        <v>0</v>
      </c>
      <c r="G97" s="189">
        <v>0</v>
      </c>
    </row>
    <row r="98" spans="1:7" ht="45" customHeight="1" thickBot="1">
      <c r="A98" s="32">
        <v>6.1</v>
      </c>
      <c r="B98" s="192" t="s">
        <v>271</v>
      </c>
      <c r="C98" s="235" t="s">
        <v>21</v>
      </c>
      <c r="D98" s="189">
        <v>0</v>
      </c>
      <c r="E98" s="189">
        <v>0</v>
      </c>
      <c r="F98" s="189">
        <v>0</v>
      </c>
      <c r="G98" s="189">
        <v>0</v>
      </c>
    </row>
    <row r="99" spans="1:7" ht="45" customHeight="1" thickBot="1">
      <c r="A99" s="32">
        <v>7</v>
      </c>
      <c r="B99" s="192" t="s">
        <v>310</v>
      </c>
      <c r="C99" s="235" t="s">
        <v>21</v>
      </c>
      <c r="D99" s="189">
        <v>0</v>
      </c>
      <c r="E99" s="189">
        <v>0</v>
      </c>
      <c r="F99" s="189">
        <v>0</v>
      </c>
      <c r="G99" s="189">
        <v>0</v>
      </c>
    </row>
    <row r="100" spans="1:7" ht="44.25" customHeight="1" thickBot="1">
      <c r="A100" s="32">
        <v>8</v>
      </c>
      <c r="B100" s="192" t="s">
        <v>311</v>
      </c>
      <c r="C100" s="235" t="s">
        <v>21</v>
      </c>
      <c r="D100" s="189">
        <v>0</v>
      </c>
      <c r="E100" s="189">
        <v>0</v>
      </c>
      <c r="F100" s="189">
        <v>0</v>
      </c>
      <c r="G100" s="189">
        <v>0</v>
      </c>
    </row>
    <row r="101" spans="1:7" ht="25.5" customHeight="1" thickBot="1">
      <c r="A101" s="472" t="s">
        <v>312</v>
      </c>
      <c r="B101" s="473"/>
      <c r="C101" s="473"/>
      <c r="D101" s="473"/>
      <c r="E101" s="473"/>
      <c r="F101" s="473"/>
      <c r="G101" s="474"/>
    </row>
    <row r="102" spans="1:7" ht="65.25" customHeight="1" thickBot="1">
      <c r="A102" s="32">
        <v>1</v>
      </c>
      <c r="B102" s="192" t="s">
        <v>313</v>
      </c>
      <c r="C102" s="235" t="s">
        <v>288</v>
      </c>
      <c r="D102" s="189">
        <v>0</v>
      </c>
      <c r="E102" s="189">
        <v>0</v>
      </c>
      <c r="F102" s="189">
        <v>0</v>
      </c>
      <c r="G102" s="189">
        <v>0</v>
      </c>
    </row>
    <row r="103" spans="1:7" ht="23.25" customHeight="1" thickBot="1">
      <c r="A103" s="32">
        <v>1.1000000000000001</v>
      </c>
      <c r="B103" s="192" t="s">
        <v>289</v>
      </c>
      <c r="C103" s="235" t="s">
        <v>288</v>
      </c>
      <c r="D103" s="189">
        <v>0</v>
      </c>
      <c r="E103" s="189">
        <v>0</v>
      </c>
      <c r="F103" s="189">
        <v>0</v>
      </c>
      <c r="G103" s="189">
        <v>0</v>
      </c>
    </row>
    <row r="104" spans="1:7" ht="26.25" customHeight="1" thickBot="1">
      <c r="A104" s="32">
        <v>1.2</v>
      </c>
      <c r="B104" s="192" t="s">
        <v>291</v>
      </c>
      <c r="C104" s="235" t="s">
        <v>288</v>
      </c>
      <c r="D104" s="189">
        <v>0</v>
      </c>
      <c r="E104" s="189">
        <v>0</v>
      </c>
      <c r="F104" s="189">
        <v>0</v>
      </c>
      <c r="G104" s="189">
        <v>0</v>
      </c>
    </row>
    <row r="105" spans="1:7" ht="24" customHeight="1" thickBot="1">
      <c r="A105" s="32">
        <v>1.3</v>
      </c>
      <c r="B105" s="192" t="s">
        <v>292</v>
      </c>
      <c r="C105" s="235" t="s">
        <v>288</v>
      </c>
      <c r="D105" s="189">
        <v>0</v>
      </c>
      <c r="E105" s="189">
        <v>0</v>
      </c>
      <c r="F105" s="189">
        <v>0</v>
      </c>
      <c r="G105" s="189">
        <v>0</v>
      </c>
    </row>
    <row r="106" spans="1:7" ht="26.25" customHeight="1" thickBot="1">
      <c r="A106" s="32">
        <v>1.4</v>
      </c>
      <c r="B106" s="192" t="s">
        <v>293</v>
      </c>
      <c r="C106" s="235" t="s">
        <v>288</v>
      </c>
      <c r="D106" s="189">
        <v>0</v>
      </c>
      <c r="E106" s="189">
        <v>0</v>
      </c>
      <c r="F106" s="189">
        <v>0</v>
      </c>
      <c r="G106" s="189">
        <v>0</v>
      </c>
    </row>
    <row r="107" spans="1:7" ht="83.25" customHeight="1" thickBot="1">
      <c r="A107" s="32">
        <v>2</v>
      </c>
      <c r="B107" s="192" t="s">
        <v>314</v>
      </c>
      <c r="C107" s="235" t="s">
        <v>266</v>
      </c>
      <c r="D107" s="189">
        <v>0</v>
      </c>
      <c r="E107" s="189">
        <v>0</v>
      </c>
      <c r="F107" s="189">
        <v>0</v>
      </c>
      <c r="G107" s="189">
        <v>0</v>
      </c>
    </row>
    <row r="108" spans="1:7" ht="84.75" customHeight="1" thickBot="1">
      <c r="A108" s="32">
        <v>3</v>
      </c>
      <c r="B108" s="192" t="s">
        <v>315</v>
      </c>
      <c r="C108" s="235" t="s">
        <v>268</v>
      </c>
      <c r="D108" s="189">
        <v>0</v>
      </c>
      <c r="E108" s="189">
        <v>0</v>
      </c>
      <c r="F108" s="189">
        <v>0</v>
      </c>
      <c r="G108" s="189">
        <v>0</v>
      </c>
    </row>
    <row r="109" spans="1:7" ht="42" customHeight="1" thickBot="1">
      <c r="A109" s="32">
        <v>4</v>
      </c>
      <c r="B109" s="192" t="s">
        <v>316</v>
      </c>
      <c r="C109" s="235" t="s">
        <v>541</v>
      </c>
      <c r="D109" s="189">
        <v>0</v>
      </c>
      <c r="E109" s="189">
        <v>0</v>
      </c>
      <c r="F109" s="189">
        <v>0</v>
      </c>
      <c r="G109" s="189">
        <v>0</v>
      </c>
    </row>
    <row r="110" spans="1:7" ht="27" customHeight="1" thickBot="1">
      <c r="A110" s="41">
        <v>4.0999999999999996</v>
      </c>
      <c r="B110" s="192" t="s">
        <v>304</v>
      </c>
      <c r="C110" s="235" t="s">
        <v>541</v>
      </c>
      <c r="D110" s="189">
        <v>0</v>
      </c>
      <c r="E110" s="189">
        <v>0</v>
      </c>
      <c r="F110" s="189">
        <v>0</v>
      </c>
      <c r="G110" s="189">
        <v>0</v>
      </c>
    </row>
    <row r="111" spans="1:7" ht="30.75" customHeight="1" thickBot="1">
      <c r="A111" s="41" t="s">
        <v>321</v>
      </c>
      <c r="B111" s="192" t="s">
        <v>296</v>
      </c>
      <c r="C111" s="235" t="s">
        <v>541</v>
      </c>
      <c r="D111" s="189">
        <v>0</v>
      </c>
      <c r="E111" s="189">
        <v>0</v>
      </c>
      <c r="F111" s="189">
        <v>0</v>
      </c>
      <c r="G111" s="189">
        <v>0</v>
      </c>
    </row>
    <row r="112" spans="1:7" ht="29.25" customHeight="1" thickBot="1">
      <c r="A112" s="41">
        <v>4.2</v>
      </c>
      <c r="B112" s="192" t="s">
        <v>305</v>
      </c>
      <c r="C112" s="235" t="s">
        <v>541</v>
      </c>
      <c r="D112" s="189">
        <v>0</v>
      </c>
      <c r="E112" s="189">
        <v>0</v>
      </c>
      <c r="F112" s="189">
        <v>0</v>
      </c>
      <c r="G112" s="189">
        <v>0</v>
      </c>
    </row>
    <row r="113" spans="1:7" ht="27.75" customHeight="1" thickBot="1">
      <c r="A113" s="41" t="s">
        <v>322</v>
      </c>
      <c r="B113" s="192" t="s">
        <v>296</v>
      </c>
      <c r="C113" s="235" t="s">
        <v>541</v>
      </c>
      <c r="D113" s="189">
        <v>0</v>
      </c>
      <c r="E113" s="189">
        <v>0</v>
      </c>
      <c r="F113" s="189">
        <v>0</v>
      </c>
      <c r="G113" s="189">
        <v>0</v>
      </c>
    </row>
    <row r="114" spans="1:7" ht="28.5" customHeight="1" thickBot="1">
      <c r="A114" s="41">
        <v>4.3</v>
      </c>
      <c r="B114" s="192" t="s">
        <v>306</v>
      </c>
      <c r="C114" s="235" t="s">
        <v>541</v>
      </c>
      <c r="D114" s="189">
        <v>0</v>
      </c>
      <c r="E114" s="189">
        <v>0</v>
      </c>
      <c r="F114" s="189">
        <v>0</v>
      </c>
      <c r="G114" s="189">
        <v>0</v>
      </c>
    </row>
    <row r="115" spans="1:7" ht="26.25" customHeight="1" thickBot="1">
      <c r="A115" s="41" t="s">
        <v>323</v>
      </c>
      <c r="B115" s="192" t="s">
        <v>296</v>
      </c>
      <c r="C115" s="235" t="s">
        <v>541</v>
      </c>
      <c r="D115" s="189">
        <v>0</v>
      </c>
      <c r="E115" s="189">
        <v>0</v>
      </c>
      <c r="F115" s="189">
        <v>0</v>
      </c>
      <c r="G115" s="189">
        <v>0</v>
      </c>
    </row>
    <row r="116" spans="1:7" ht="26.25" customHeight="1" thickBot="1">
      <c r="A116" s="41">
        <v>4.4000000000000004</v>
      </c>
      <c r="B116" s="192" t="s">
        <v>307</v>
      </c>
      <c r="C116" s="235" t="s">
        <v>541</v>
      </c>
      <c r="D116" s="189">
        <v>0</v>
      </c>
      <c r="E116" s="189">
        <v>0</v>
      </c>
      <c r="F116" s="189">
        <v>0</v>
      </c>
      <c r="G116" s="189">
        <v>0</v>
      </c>
    </row>
    <row r="117" spans="1:7" ht="25.5" customHeight="1" thickBot="1">
      <c r="A117" s="41" t="s">
        <v>324</v>
      </c>
      <c r="B117" s="192" t="s">
        <v>296</v>
      </c>
      <c r="C117" s="235" t="s">
        <v>541</v>
      </c>
      <c r="D117" s="189">
        <v>0</v>
      </c>
      <c r="E117" s="189">
        <v>0</v>
      </c>
      <c r="F117" s="189">
        <v>0</v>
      </c>
      <c r="G117" s="189">
        <v>0</v>
      </c>
    </row>
    <row r="118" spans="1:7" ht="39.75" customHeight="1" thickBot="1">
      <c r="A118" s="32">
        <v>5</v>
      </c>
      <c r="B118" s="192" t="s">
        <v>308</v>
      </c>
      <c r="C118" s="235" t="s">
        <v>21</v>
      </c>
      <c r="D118" s="189">
        <v>0</v>
      </c>
      <c r="E118" s="189">
        <v>0</v>
      </c>
      <c r="F118" s="189">
        <v>0</v>
      </c>
      <c r="G118" s="189">
        <v>0</v>
      </c>
    </row>
    <row r="119" spans="1:7" ht="42" customHeight="1" thickBot="1">
      <c r="A119" s="32">
        <v>6</v>
      </c>
      <c r="B119" s="192" t="s">
        <v>309</v>
      </c>
      <c r="C119" s="235" t="s">
        <v>21</v>
      </c>
      <c r="D119" s="189">
        <v>0</v>
      </c>
      <c r="E119" s="189">
        <v>0</v>
      </c>
      <c r="F119" s="189">
        <v>0</v>
      </c>
      <c r="G119" s="189">
        <v>0</v>
      </c>
    </row>
    <row r="120" spans="1:7" ht="30" customHeight="1" thickBot="1">
      <c r="A120" s="32">
        <v>6.1</v>
      </c>
      <c r="B120" s="192" t="s">
        <v>271</v>
      </c>
      <c r="C120" s="235" t="s">
        <v>21</v>
      </c>
      <c r="D120" s="189">
        <v>0</v>
      </c>
      <c r="E120" s="189">
        <v>0</v>
      </c>
      <c r="F120" s="189">
        <v>0</v>
      </c>
      <c r="G120" s="189">
        <v>0</v>
      </c>
    </row>
    <row r="121" spans="1:7" ht="48.75" customHeight="1" thickBot="1">
      <c r="A121" s="32">
        <v>7</v>
      </c>
      <c r="B121" s="192" t="s">
        <v>310</v>
      </c>
      <c r="C121" s="235" t="s">
        <v>21</v>
      </c>
      <c r="D121" s="189">
        <v>0</v>
      </c>
      <c r="E121" s="189">
        <v>0</v>
      </c>
      <c r="F121" s="189">
        <v>0</v>
      </c>
      <c r="G121" s="189">
        <v>0</v>
      </c>
    </row>
    <row r="122" spans="1:7" ht="49.5" customHeight="1" thickBot="1">
      <c r="A122" s="32">
        <v>8</v>
      </c>
      <c r="B122" s="192" t="s">
        <v>311</v>
      </c>
      <c r="C122" s="235" t="s">
        <v>21</v>
      </c>
      <c r="D122" s="189">
        <v>0</v>
      </c>
      <c r="E122" s="189">
        <v>0</v>
      </c>
      <c r="F122" s="189">
        <v>0</v>
      </c>
      <c r="G122" s="189">
        <v>0</v>
      </c>
    </row>
    <row r="123" spans="1:7">
      <c r="A123" s="13" t="s">
        <v>85</v>
      </c>
    </row>
    <row r="124" spans="1:7" ht="15.75">
      <c r="A124" s="2" t="s">
        <v>317</v>
      </c>
      <c r="B124" s="36"/>
      <c r="C124" s="36"/>
    </row>
    <row r="125" spans="1:7" ht="18.75">
      <c r="A125" s="85"/>
      <c r="B125" s="469" t="s">
        <v>484</v>
      </c>
      <c r="C125" s="469"/>
    </row>
    <row r="126" spans="1:7" ht="17.25" customHeight="1">
      <c r="B126" s="427" t="s">
        <v>485</v>
      </c>
      <c r="C126" s="427"/>
      <c r="D126" s="475"/>
      <c r="E126" s="475"/>
      <c r="F126" s="367" t="s">
        <v>486</v>
      </c>
      <c r="G126" s="367"/>
    </row>
    <row r="127" spans="1:7">
      <c r="B127" s="40" t="s">
        <v>329</v>
      </c>
      <c r="D127" s="476" t="s">
        <v>330</v>
      </c>
      <c r="E127" s="476"/>
      <c r="F127" s="471" t="s">
        <v>331</v>
      </c>
      <c r="G127" s="471"/>
    </row>
  </sheetData>
  <mergeCells count="16">
    <mergeCell ref="B10:F10"/>
    <mergeCell ref="A6:F6"/>
    <mergeCell ref="A7:G7"/>
    <mergeCell ref="A8:G8"/>
    <mergeCell ref="F127:G127"/>
    <mergeCell ref="A13:G13"/>
    <mergeCell ref="A30:G30"/>
    <mergeCell ref="A54:G54"/>
    <mergeCell ref="A79:G79"/>
    <mergeCell ref="A101:G101"/>
    <mergeCell ref="B125:C125"/>
    <mergeCell ref="B126:C126"/>
    <mergeCell ref="D126:E126"/>
    <mergeCell ref="F126:G126"/>
    <mergeCell ref="D127:E127"/>
    <mergeCell ref="B9:F9"/>
  </mergeCells>
  <pageMargins left="0.9055118110236221" right="0.51181102362204722" top="0.74803149606299213" bottom="0.35433070866141736" header="0.31496062992125984" footer="0.31496062992125984"/>
  <pageSetup paperSize="9" scale="40" orientation="portrait" r:id="rId1"/>
  <rowBreaks count="2" manualBreakCount="2">
    <brk id="46" max="6" man="1"/>
    <brk id="95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3"/>
  <sheetViews>
    <sheetView view="pageBreakPreview" topLeftCell="A10" zoomScale="60" workbookViewId="0">
      <selection activeCell="E15" sqref="E15"/>
    </sheetView>
  </sheetViews>
  <sheetFormatPr defaultRowHeight="15"/>
  <cols>
    <col min="1" max="1" width="10.85546875" customWidth="1"/>
    <col min="3" max="3" width="70.28515625" customWidth="1"/>
    <col min="4" max="4" width="17.140625" customWidth="1"/>
    <col min="5" max="5" width="20.42578125" customWidth="1"/>
    <col min="6" max="6" width="15.85546875" customWidth="1"/>
    <col min="7" max="7" width="20.7109375" customWidth="1"/>
    <col min="8" max="8" width="16.7109375" customWidth="1"/>
    <col min="9" max="9" width="22.5703125" customWidth="1"/>
  </cols>
  <sheetData>
    <row r="2" spans="1:9" ht="15.75">
      <c r="A2" s="1"/>
      <c r="F2" s="29" t="s">
        <v>332</v>
      </c>
      <c r="G2" s="29"/>
      <c r="H2" s="29"/>
      <c r="I2" s="29"/>
    </row>
    <row r="3" spans="1:9" ht="15.75">
      <c r="A3" s="1"/>
      <c r="F3" s="29" t="s">
        <v>134</v>
      </c>
      <c r="G3" s="29"/>
      <c r="H3" s="29"/>
      <c r="I3" s="29"/>
    </row>
    <row r="4" spans="1:9" ht="15.75">
      <c r="A4" s="1"/>
      <c r="F4" s="29" t="s">
        <v>174</v>
      </c>
      <c r="G4" s="29"/>
      <c r="H4" s="29"/>
      <c r="I4" s="29"/>
    </row>
    <row r="5" spans="1:9">
      <c r="A5" s="45"/>
    </row>
    <row r="6" spans="1:9" ht="18.75">
      <c r="B6" s="28"/>
      <c r="C6" s="28"/>
      <c r="D6" s="501" t="s">
        <v>333</v>
      </c>
      <c r="E6" s="501"/>
      <c r="F6" s="28"/>
      <c r="G6" s="28"/>
      <c r="H6" s="28"/>
      <c r="I6" s="28"/>
    </row>
    <row r="7" spans="1:9" ht="18.75">
      <c r="A7" s="31"/>
      <c r="B7" s="501" t="s">
        <v>496</v>
      </c>
      <c r="C7" s="501"/>
      <c r="D7" s="501"/>
      <c r="E7" s="501"/>
      <c r="F7" s="501"/>
      <c r="G7" s="501"/>
      <c r="H7" s="501"/>
      <c r="I7" s="28"/>
    </row>
    <row r="8" spans="1:9" ht="18.75">
      <c r="A8" s="46" t="s">
        <v>204</v>
      </c>
      <c r="B8" s="18"/>
      <c r="C8" s="18"/>
      <c r="D8" s="18"/>
      <c r="E8" s="18"/>
      <c r="F8" s="18"/>
      <c r="G8" s="18"/>
      <c r="H8" s="18"/>
      <c r="I8" s="18"/>
    </row>
    <row r="9" spans="1:9" ht="18.75">
      <c r="A9" s="46"/>
      <c r="B9" s="18"/>
      <c r="C9" s="479" t="s">
        <v>368</v>
      </c>
      <c r="D9" s="479"/>
      <c r="E9" s="479"/>
      <c r="F9" s="479"/>
      <c r="G9" s="479"/>
      <c r="H9" s="479"/>
      <c r="I9" s="18"/>
    </row>
    <row r="10" spans="1:9" ht="19.5" thickBot="1">
      <c r="A10" s="126"/>
      <c r="B10" s="18"/>
      <c r="C10" s="500" t="s">
        <v>509</v>
      </c>
      <c r="D10" s="500"/>
      <c r="E10" s="500"/>
      <c r="F10" s="500"/>
      <c r="G10" s="500"/>
      <c r="H10" s="128"/>
      <c r="I10" s="18"/>
    </row>
    <row r="11" spans="1:9" ht="40.5" customHeight="1">
      <c r="A11" s="486" t="s">
        <v>69</v>
      </c>
      <c r="B11" s="489" t="s">
        <v>335</v>
      </c>
      <c r="C11" s="490"/>
      <c r="D11" s="489" t="s">
        <v>336</v>
      </c>
      <c r="E11" s="490"/>
      <c r="F11" s="489" t="s">
        <v>337</v>
      </c>
      <c r="G11" s="490"/>
      <c r="H11" s="489" t="s">
        <v>337</v>
      </c>
      <c r="I11" s="490"/>
    </row>
    <row r="12" spans="1:9" ht="42.75" customHeight="1" thickBot="1">
      <c r="A12" s="487"/>
      <c r="B12" s="491"/>
      <c r="C12" s="492"/>
      <c r="D12" s="493"/>
      <c r="E12" s="494"/>
      <c r="F12" s="493" t="s">
        <v>338</v>
      </c>
      <c r="G12" s="494"/>
      <c r="H12" s="493" t="s">
        <v>339</v>
      </c>
      <c r="I12" s="494"/>
    </row>
    <row r="13" spans="1:9" ht="22.5" customHeight="1" thickBot="1">
      <c r="A13" s="488"/>
      <c r="B13" s="493"/>
      <c r="C13" s="494"/>
      <c r="D13" s="50" t="s">
        <v>21</v>
      </c>
      <c r="E13" s="50" t="s">
        <v>369</v>
      </c>
      <c r="F13" s="50" t="s">
        <v>21</v>
      </c>
      <c r="G13" s="50" t="s">
        <v>369</v>
      </c>
      <c r="H13" s="50" t="s">
        <v>21</v>
      </c>
      <c r="I13" s="50" t="s">
        <v>369</v>
      </c>
    </row>
    <row r="14" spans="1:9" ht="24" customHeight="1" thickBot="1">
      <c r="A14" s="47">
        <v>1</v>
      </c>
      <c r="B14" s="498">
        <v>2</v>
      </c>
      <c r="C14" s="499"/>
      <c r="D14" s="50">
        <v>3</v>
      </c>
      <c r="E14" s="50">
        <v>4</v>
      </c>
      <c r="F14" s="50">
        <v>5</v>
      </c>
      <c r="G14" s="50">
        <v>6</v>
      </c>
      <c r="H14" s="50">
        <v>7</v>
      </c>
      <c r="I14" s="50">
        <v>8</v>
      </c>
    </row>
    <row r="15" spans="1:9" ht="79.5" customHeight="1" thickBot="1">
      <c r="A15" s="51">
        <v>1</v>
      </c>
      <c r="B15" s="480" t="s">
        <v>340</v>
      </c>
      <c r="C15" s="481"/>
      <c r="D15" s="34"/>
      <c r="E15" s="34"/>
      <c r="F15" s="35"/>
      <c r="G15" s="35"/>
      <c r="H15" s="35"/>
      <c r="I15" s="35"/>
    </row>
    <row r="16" spans="1:9" ht="33.75" customHeight="1" thickBot="1">
      <c r="A16" s="51">
        <v>1.1000000000000001</v>
      </c>
      <c r="B16" s="480" t="s">
        <v>341</v>
      </c>
      <c r="C16" s="481"/>
      <c r="D16" s="34"/>
      <c r="E16" s="34"/>
      <c r="F16" s="35"/>
      <c r="G16" s="35"/>
      <c r="H16" s="35"/>
      <c r="I16" s="35"/>
    </row>
    <row r="17" spans="1:9" ht="47.25" customHeight="1" thickBot="1">
      <c r="A17" s="51">
        <v>2</v>
      </c>
      <c r="B17" s="480" t="s">
        <v>342</v>
      </c>
      <c r="C17" s="481"/>
      <c r="D17" s="34"/>
      <c r="E17" s="34"/>
      <c r="F17" s="35"/>
      <c r="G17" s="35"/>
      <c r="H17" s="35"/>
      <c r="I17" s="35"/>
    </row>
    <row r="18" spans="1:9" ht="32.25" customHeight="1" thickBot="1">
      <c r="A18" s="51">
        <v>2.1</v>
      </c>
      <c r="B18" s="480" t="s">
        <v>35</v>
      </c>
      <c r="C18" s="481"/>
      <c r="D18" s="34"/>
      <c r="E18" s="34"/>
      <c r="F18" s="35"/>
      <c r="G18" s="35"/>
      <c r="H18" s="35"/>
      <c r="I18" s="35"/>
    </row>
    <row r="19" spans="1:9" ht="35.25" customHeight="1" thickBot="1">
      <c r="A19" s="51">
        <v>2.2000000000000002</v>
      </c>
      <c r="B19" s="480" t="s">
        <v>343</v>
      </c>
      <c r="C19" s="481"/>
      <c r="D19" s="34"/>
      <c r="E19" s="34"/>
      <c r="F19" s="35"/>
      <c r="G19" s="35"/>
      <c r="H19" s="35"/>
      <c r="I19" s="35"/>
    </row>
    <row r="20" spans="1:9" ht="45" customHeight="1" thickBot="1">
      <c r="A20" s="51">
        <v>2.2999999999999998</v>
      </c>
      <c r="B20" s="480" t="s">
        <v>344</v>
      </c>
      <c r="C20" s="481"/>
      <c r="D20" s="34"/>
      <c r="E20" s="34"/>
      <c r="F20" s="35"/>
      <c r="G20" s="35"/>
      <c r="H20" s="35"/>
      <c r="I20" s="35"/>
    </row>
    <row r="21" spans="1:9" ht="66.75" customHeight="1" thickBot="1">
      <c r="A21" s="51">
        <v>3</v>
      </c>
      <c r="B21" s="480" t="s">
        <v>345</v>
      </c>
      <c r="C21" s="481"/>
      <c r="D21" s="34"/>
      <c r="E21" s="34"/>
      <c r="F21" s="35"/>
      <c r="G21" s="35"/>
      <c r="H21" s="35"/>
      <c r="I21" s="35"/>
    </row>
    <row r="22" spans="1:9" ht="61.5" customHeight="1" thickBot="1">
      <c r="A22" s="51">
        <v>4</v>
      </c>
      <c r="B22" s="480" t="s">
        <v>346</v>
      </c>
      <c r="C22" s="481"/>
      <c r="D22" s="34"/>
      <c r="E22" s="34"/>
      <c r="F22" s="35"/>
      <c r="G22" s="35"/>
      <c r="H22" s="35"/>
      <c r="I22" s="35"/>
    </row>
    <row r="23" spans="1:9" ht="88.5" customHeight="1" thickBot="1">
      <c r="A23" s="51">
        <v>5</v>
      </c>
      <c r="B23" s="480" t="s">
        <v>347</v>
      </c>
      <c r="C23" s="481"/>
      <c r="D23" s="34"/>
      <c r="E23" s="34"/>
      <c r="F23" s="35"/>
      <c r="G23" s="35"/>
      <c r="H23" s="35"/>
      <c r="I23" s="35"/>
    </row>
    <row r="24" spans="1:9" ht="42" customHeight="1" thickBot="1">
      <c r="A24" s="51">
        <v>6</v>
      </c>
      <c r="B24" s="480" t="s">
        <v>77</v>
      </c>
      <c r="C24" s="481"/>
      <c r="D24" s="34"/>
      <c r="E24" s="34"/>
      <c r="F24" s="35"/>
      <c r="G24" s="35"/>
      <c r="H24" s="35"/>
      <c r="I24" s="35"/>
    </row>
    <row r="25" spans="1:9" ht="45" customHeight="1" thickBot="1">
      <c r="A25" s="51">
        <v>6.1</v>
      </c>
      <c r="B25" s="480" t="s">
        <v>348</v>
      </c>
      <c r="C25" s="481"/>
      <c r="D25" s="34"/>
      <c r="E25" s="34"/>
      <c r="F25" s="35"/>
      <c r="G25" s="35"/>
      <c r="H25" s="35"/>
      <c r="I25" s="35"/>
    </row>
    <row r="26" spans="1:9" ht="31.5" customHeight="1" thickBot="1">
      <c r="A26" s="51">
        <v>6.2</v>
      </c>
      <c r="B26" s="480" t="s">
        <v>45</v>
      </c>
      <c r="C26" s="481"/>
      <c r="D26" s="34"/>
      <c r="E26" s="34"/>
      <c r="F26" s="35"/>
      <c r="G26" s="35"/>
      <c r="H26" s="35"/>
      <c r="I26" s="35"/>
    </row>
    <row r="27" spans="1:9" ht="68.25" customHeight="1" thickBot="1">
      <c r="A27" s="51">
        <v>7</v>
      </c>
      <c r="B27" s="480" t="s">
        <v>349</v>
      </c>
      <c r="C27" s="481"/>
      <c r="D27" s="34"/>
      <c r="E27" s="34"/>
      <c r="F27" s="35"/>
      <c r="G27" s="35"/>
      <c r="H27" s="35"/>
      <c r="I27" s="35"/>
    </row>
    <row r="28" spans="1:9" ht="86.25" customHeight="1" thickBot="1">
      <c r="A28" s="51">
        <v>8</v>
      </c>
      <c r="B28" s="480" t="s">
        <v>350</v>
      </c>
      <c r="C28" s="481"/>
      <c r="D28" s="34"/>
      <c r="E28" s="34"/>
      <c r="F28" s="35"/>
      <c r="G28" s="35"/>
      <c r="H28" s="35"/>
      <c r="I28" s="35"/>
    </row>
    <row r="29" spans="1:9" ht="21.75" customHeight="1" thickBot="1">
      <c r="A29" s="51">
        <v>9</v>
      </c>
      <c r="B29" s="480" t="s">
        <v>351</v>
      </c>
      <c r="C29" s="481"/>
      <c r="D29" s="34"/>
      <c r="E29" s="50" t="s">
        <v>129</v>
      </c>
      <c r="F29" s="50"/>
      <c r="G29" s="50"/>
      <c r="H29" s="50"/>
      <c r="I29" s="50"/>
    </row>
    <row r="30" spans="1:9" ht="40.5" customHeight="1" thickBot="1">
      <c r="A30" s="51">
        <v>10</v>
      </c>
      <c r="B30" s="480" t="s">
        <v>352</v>
      </c>
      <c r="C30" s="481"/>
      <c r="D30" s="50" t="s">
        <v>129</v>
      </c>
      <c r="E30" s="34"/>
      <c r="F30" s="35"/>
      <c r="G30" s="35"/>
      <c r="H30" s="35"/>
      <c r="I30" s="35"/>
    </row>
    <row r="31" spans="1:9" ht="35.25" customHeight="1" thickBot="1">
      <c r="A31" s="51">
        <v>11</v>
      </c>
      <c r="B31" s="480" t="s">
        <v>353</v>
      </c>
      <c r="C31" s="481"/>
      <c r="D31" s="50" t="s">
        <v>129</v>
      </c>
      <c r="E31" s="34"/>
      <c r="F31" s="35"/>
      <c r="G31" s="35"/>
      <c r="H31" s="35"/>
      <c r="I31" s="35"/>
    </row>
    <row r="32" spans="1:9" ht="31.5" customHeight="1" thickBot="1">
      <c r="A32" s="51">
        <v>11.1</v>
      </c>
      <c r="B32" s="480" t="s">
        <v>354</v>
      </c>
      <c r="C32" s="481"/>
      <c r="D32" s="50" t="s">
        <v>129</v>
      </c>
      <c r="E32" s="34"/>
      <c r="F32" s="35"/>
      <c r="G32" s="35"/>
      <c r="H32" s="35"/>
      <c r="I32" s="35"/>
    </row>
    <row r="33" spans="1:9" ht="47.25" customHeight="1" thickBot="1">
      <c r="A33" s="51">
        <v>11.2</v>
      </c>
      <c r="B33" s="480" t="s">
        <v>355</v>
      </c>
      <c r="C33" s="481"/>
      <c r="D33" s="50" t="s">
        <v>129</v>
      </c>
      <c r="E33" s="34"/>
      <c r="F33" s="35"/>
      <c r="G33" s="35"/>
      <c r="H33" s="35"/>
      <c r="I33" s="35"/>
    </row>
    <row r="34" spans="1:9" ht="60.75" customHeight="1" thickBot="1">
      <c r="A34" s="51">
        <v>12</v>
      </c>
      <c r="B34" s="480" t="s">
        <v>356</v>
      </c>
      <c r="C34" s="481"/>
      <c r="D34" s="34"/>
      <c r="E34" s="50" t="s">
        <v>129</v>
      </c>
      <c r="F34" s="50"/>
      <c r="G34" s="50"/>
      <c r="H34" s="50"/>
      <c r="I34" s="50"/>
    </row>
    <row r="35" spans="1:9" ht="75.75" customHeight="1" thickBot="1">
      <c r="A35" s="51">
        <v>13</v>
      </c>
      <c r="B35" s="480" t="s">
        <v>370</v>
      </c>
      <c r="C35" s="481"/>
      <c r="D35" s="34"/>
      <c r="E35" s="50" t="s">
        <v>129</v>
      </c>
      <c r="F35" s="50"/>
      <c r="G35" s="50"/>
      <c r="H35" s="50"/>
      <c r="I35" s="50"/>
    </row>
    <row r="36" spans="1:9" ht="47.25" customHeight="1" thickBot="1">
      <c r="A36" s="51">
        <v>14</v>
      </c>
      <c r="B36" s="480" t="s">
        <v>357</v>
      </c>
      <c r="C36" s="481"/>
      <c r="D36" s="34"/>
      <c r="E36" s="50" t="s">
        <v>129</v>
      </c>
      <c r="F36" s="50"/>
      <c r="G36" s="50"/>
      <c r="H36" s="50"/>
      <c r="I36" s="50"/>
    </row>
    <row r="37" spans="1:9" ht="69.75" customHeight="1" thickBot="1">
      <c r="A37" s="51">
        <v>15</v>
      </c>
      <c r="B37" s="480" t="s">
        <v>358</v>
      </c>
      <c r="C37" s="481"/>
      <c r="D37" s="34"/>
      <c r="E37" s="50" t="s">
        <v>129</v>
      </c>
      <c r="F37" s="50"/>
      <c r="G37" s="50"/>
      <c r="H37" s="50"/>
      <c r="I37" s="50"/>
    </row>
    <row r="38" spans="1:9" ht="31.5" customHeight="1" thickBot="1">
      <c r="A38" s="51">
        <v>15.1</v>
      </c>
      <c r="B38" s="480" t="s">
        <v>359</v>
      </c>
      <c r="C38" s="481"/>
      <c r="D38" s="34"/>
      <c r="E38" s="50" t="s">
        <v>129</v>
      </c>
      <c r="F38" s="50"/>
      <c r="G38" s="50"/>
      <c r="H38" s="50"/>
      <c r="I38" s="50"/>
    </row>
    <row r="39" spans="1:9" ht="51" customHeight="1" thickBot="1">
      <c r="A39" s="51">
        <v>15.2</v>
      </c>
      <c r="B39" s="480" t="s">
        <v>360</v>
      </c>
      <c r="C39" s="481"/>
      <c r="D39" s="34"/>
      <c r="E39" s="50" t="s">
        <v>129</v>
      </c>
      <c r="F39" s="50"/>
      <c r="G39" s="50"/>
      <c r="H39" s="50"/>
      <c r="I39" s="50"/>
    </row>
    <row r="40" spans="1:9" ht="62.25" customHeight="1" thickBot="1">
      <c r="A40" s="51">
        <v>16</v>
      </c>
      <c r="B40" s="480" t="s">
        <v>361</v>
      </c>
      <c r="C40" s="481"/>
      <c r="D40" s="34"/>
      <c r="E40" s="50" t="s">
        <v>129</v>
      </c>
      <c r="F40" s="50"/>
      <c r="G40" s="50"/>
      <c r="H40" s="50"/>
      <c r="I40" s="50"/>
    </row>
    <row r="41" spans="1:9" ht="28.5" customHeight="1" thickBot="1">
      <c r="A41" s="51">
        <v>16.100000000000001</v>
      </c>
      <c r="B41" s="480" t="s">
        <v>359</v>
      </c>
      <c r="C41" s="481"/>
      <c r="D41" s="34"/>
      <c r="E41" s="50" t="s">
        <v>129</v>
      </c>
      <c r="F41" s="50"/>
      <c r="G41" s="50"/>
      <c r="H41" s="50"/>
      <c r="I41" s="50"/>
    </row>
    <row r="42" spans="1:9" ht="40.5" customHeight="1" thickBot="1">
      <c r="A42" s="51">
        <v>16.2</v>
      </c>
      <c r="B42" s="480" t="s">
        <v>360</v>
      </c>
      <c r="C42" s="481"/>
      <c r="D42" s="34"/>
      <c r="E42" s="50" t="s">
        <v>129</v>
      </c>
      <c r="F42" s="50"/>
      <c r="G42" s="50"/>
      <c r="H42" s="50"/>
      <c r="I42" s="50"/>
    </row>
    <row r="43" spans="1:9" ht="28.5" customHeight="1" thickBot="1">
      <c r="A43" s="51">
        <v>17</v>
      </c>
      <c r="B43" s="480" t="s">
        <v>362</v>
      </c>
      <c r="C43" s="481"/>
      <c r="D43" s="34"/>
      <c r="E43" s="50" t="s">
        <v>129</v>
      </c>
      <c r="F43" s="50"/>
      <c r="G43" s="50"/>
      <c r="H43" s="50"/>
      <c r="I43" s="50"/>
    </row>
    <row r="44" spans="1:9" ht="28.5" customHeight="1" thickBot="1">
      <c r="A44" s="51">
        <v>18</v>
      </c>
      <c r="B44" s="480" t="s">
        <v>371</v>
      </c>
      <c r="C44" s="481"/>
      <c r="D44" s="34"/>
      <c r="E44" s="50" t="s">
        <v>129</v>
      </c>
      <c r="F44" s="50"/>
      <c r="G44" s="50"/>
      <c r="H44" s="50"/>
      <c r="I44" s="50"/>
    </row>
    <row r="45" spans="1:9" ht="24.75" customHeight="1" thickBot="1">
      <c r="A45" s="51">
        <v>19</v>
      </c>
      <c r="B45" s="480" t="s">
        <v>372</v>
      </c>
      <c r="C45" s="481"/>
      <c r="D45" s="34"/>
      <c r="E45" s="50" t="s">
        <v>129</v>
      </c>
      <c r="F45" s="50"/>
      <c r="G45" s="50"/>
      <c r="H45" s="50"/>
      <c r="I45" s="50"/>
    </row>
    <row r="46" spans="1:9" ht="58.5" customHeight="1" thickBot="1">
      <c r="A46" s="51">
        <v>20</v>
      </c>
      <c r="B46" s="480" t="s">
        <v>363</v>
      </c>
      <c r="C46" s="481"/>
      <c r="D46" s="34"/>
      <c r="E46" s="50" t="s">
        <v>129</v>
      </c>
      <c r="F46" s="50"/>
      <c r="G46" s="50"/>
      <c r="H46" s="50"/>
      <c r="I46" s="50"/>
    </row>
    <row r="47" spans="1:9" ht="59.25" customHeight="1" thickBot="1">
      <c r="A47" s="51">
        <v>21</v>
      </c>
      <c r="B47" s="480" t="s">
        <v>373</v>
      </c>
      <c r="C47" s="481"/>
      <c r="D47" s="50" t="s">
        <v>129</v>
      </c>
      <c r="E47" s="34"/>
      <c r="F47" s="35"/>
      <c r="G47" s="35"/>
      <c r="H47" s="35"/>
      <c r="I47" s="35"/>
    </row>
    <row r="48" spans="1:9" ht="15.75" customHeight="1">
      <c r="A48" s="484" t="s">
        <v>364</v>
      </c>
      <c r="B48" s="484"/>
      <c r="C48" s="483"/>
      <c r="D48" s="483"/>
      <c r="E48" s="483"/>
      <c r="F48" s="477"/>
      <c r="G48" s="477"/>
      <c r="H48" s="477"/>
      <c r="I48" s="477"/>
    </row>
    <row r="49" spans="1:9" ht="32.25" customHeight="1">
      <c r="A49" s="485" t="s">
        <v>365</v>
      </c>
      <c r="B49" s="485"/>
      <c r="C49" s="485" t="s">
        <v>366</v>
      </c>
      <c r="D49" s="485"/>
      <c r="E49" s="485"/>
      <c r="F49" s="478"/>
      <c r="G49" s="478"/>
      <c r="H49" s="478"/>
      <c r="I49" s="478"/>
    </row>
    <row r="50" spans="1:9" ht="44.25" customHeight="1">
      <c r="A50" s="482"/>
      <c r="B50" s="482"/>
      <c r="C50" s="485" t="s">
        <v>367</v>
      </c>
      <c r="D50" s="485"/>
      <c r="E50" s="485"/>
      <c r="F50" s="478"/>
      <c r="G50" s="478"/>
      <c r="H50" s="478"/>
      <c r="I50" s="478"/>
    </row>
    <row r="51" spans="1:9" ht="18.75">
      <c r="A51" s="106"/>
      <c r="B51" s="469" t="s">
        <v>484</v>
      </c>
      <c r="C51" s="469"/>
      <c r="D51" s="28"/>
      <c r="E51" s="28"/>
      <c r="F51" s="28"/>
      <c r="G51" s="28"/>
      <c r="H51" s="28"/>
    </row>
    <row r="52" spans="1:9" ht="18.75">
      <c r="A52" s="7"/>
      <c r="B52" s="427" t="s">
        <v>485</v>
      </c>
      <c r="C52" s="427"/>
      <c r="D52" s="28"/>
      <c r="E52" s="28"/>
      <c r="F52" s="497" t="s">
        <v>493</v>
      </c>
      <c r="G52" s="497"/>
      <c r="H52" s="497"/>
      <c r="I52" s="497"/>
    </row>
    <row r="53" spans="1:9" ht="15.75" customHeight="1">
      <c r="A53" s="1"/>
      <c r="B53" s="495" t="s">
        <v>64</v>
      </c>
      <c r="C53" s="495"/>
      <c r="D53" s="496" t="s">
        <v>495</v>
      </c>
      <c r="E53" s="496"/>
      <c r="F53" s="495" t="s">
        <v>494</v>
      </c>
      <c r="G53" s="495"/>
      <c r="H53" s="495"/>
      <c r="I53" s="495"/>
    </row>
  </sheetData>
  <mergeCells count="61">
    <mergeCell ref="C10:G10"/>
    <mergeCell ref="D6:E6"/>
    <mergeCell ref="B7:H7"/>
    <mergeCell ref="B51:C51"/>
    <mergeCell ref="B52:C52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C49:E49"/>
    <mergeCell ref="C50:E50"/>
    <mergeCell ref="B53:C53"/>
    <mergeCell ref="D53:E53"/>
    <mergeCell ref="F52:I52"/>
    <mergeCell ref="F53:I53"/>
    <mergeCell ref="H11:I11"/>
    <mergeCell ref="H12:I12"/>
    <mergeCell ref="B19:C19"/>
    <mergeCell ref="B14:C14"/>
    <mergeCell ref="B15:C15"/>
    <mergeCell ref="B16:C16"/>
    <mergeCell ref="B17:C17"/>
    <mergeCell ref="B18:C18"/>
    <mergeCell ref="B38:C38"/>
    <mergeCell ref="B31:C31"/>
    <mergeCell ref="B20:C20"/>
    <mergeCell ref="B21:C21"/>
    <mergeCell ref="A11:A13"/>
    <mergeCell ref="B11:C13"/>
    <mergeCell ref="D11:E12"/>
    <mergeCell ref="F11:G11"/>
    <mergeCell ref="F12:G12"/>
    <mergeCell ref="F48:F50"/>
    <mergeCell ref="G48:G50"/>
    <mergeCell ref="B44:C44"/>
    <mergeCell ref="B45:C45"/>
    <mergeCell ref="B46:C46"/>
    <mergeCell ref="B47:C47"/>
    <mergeCell ref="A48:B48"/>
    <mergeCell ref="A49:B49"/>
    <mergeCell ref="H48:H50"/>
    <mergeCell ref="I48:I50"/>
    <mergeCell ref="C9:H9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A50:B50"/>
    <mergeCell ref="C48:E48"/>
  </mergeCells>
  <pageMargins left="0.70866141732283472" right="0.31496062992125984" top="0.74803149606299213" bottom="0.74803149606299213" header="0.31496062992125984" footer="0.31496062992125984"/>
  <pageSetup paperSize="9" scale="4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L45"/>
  <sheetViews>
    <sheetView view="pageBreakPreview" topLeftCell="A2" zoomScale="60" workbookViewId="0">
      <selection activeCell="G21" sqref="G21"/>
    </sheetView>
  </sheetViews>
  <sheetFormatPr defaultRowHeight="15"/>
  <cols>
    <col min="1" max="1" width="12" customWidth="1"/>
    <col min="2" max="2" width="76.85546875" customWidth="1"/>
    <col min="3" max="3" width="24.5703125" customWidth="1"/>
    <col min="4" max="4" width="25.42578125" customWidth="1"/>
    <col min="5" max="5" width="29.28515625" customWidth="1"/>
    <col min="6" max="6" width="33.140625" customWidth="1"/>
    <col min="7" max="7" width="30.140625" customWidth="1"/>
    <col min="8" max="8" width="34.7109375" customWidth="1"/>
    <col min="9" max="9" width="32.28515625" customWidth="1"/>
    <col min="10" max="10" width="30.28515625" customWidth="1"/>
    <col min="11" max="11" width="28.85546875" customWidth="1"/>
  </cols>
  <sheetData>
    <row r="1" spans="1:12" ht="20.25">
      <c r="A1" s="1"/>
      <c r="B1" s="2"/>
      <c r="C1" s="2"/>
      <c r="D1" s="2"/>
      <c r="E1" s="2"/>
      <c r="F1" s="2"/>
      <c r="G1" s="153" t="s">
        <v>374</v>
      </c>
      <c r="H1" s="29"/>
      <c r="I1" s="29"/>
      <c r="J1" s="29"/>
      <c r="K1" s="13"/>
    </row>
    <row r="2" spans="1:12" ht="20.25">
      <c r="A2" s="1"/>
      <c r="B2" s="2"/>
      <c r="C2" s="2"/>
      <c r="D2" s="2"/>
      <c r="E2" s="2"/>
      <c r="F2" s="2"/>
      <c r="G2" s="153" t="s">
        <v>134</v>
      </c>
      <c r="H2" s="153"/>
      <c r="I2" s="29"/>
      <c r="J2" s="29"/>
      <c r="K2" s="13"/>
    </row>
    <row r="3" spans="1:12" ht="20.25">
      <c r="A3" s="1"/>
      <c r="B3" s="2"/>
      <c r="C3" s="2"/>
      <c r="D3" s="2"/>
      <c r="E3" s="2"/>
      <c r="F3" s="2"/>
      <c r="G3" s="153" t="s">
        <v>174</v>
      </c>
      <c r="H3" s="153"/>
      <c r="I3" s="29"/>
      <c r="J3" s="29"/>
      <c r="K3" s="13"/>
    </row>
    <row r="4" spans="1:12" ht="15.75">
      <c r="A4" s="1"/>
      <c r="B4" s="2"/>
      <c r="C4" s="2"/>
      <c r="D4" s="2"/>
      <c r="E4" s="2"/>
      <c r="F4" s="2"/>
      <c r="G4" s="2"/>
      <c r="H4" s="2"/>
      <c r="I4" s="2"/>
      <c r="J4" s="2"/>
      <c r="K4" s="13"/>
    </row>
    <row r="5" spans="1:12" ht="15.75">
      <c r="A5" s="37"/>
      <c r="B5" s="2"/>
      <c r="C5" s="2"/>
      <c r="D5" s="2"/>
      <c r="E5" s="2"/>
      <c r="F5" s="2"/>
      <c r="G5" s="2"/>
      <c r="H5" s="2"/>
      <c r="I5" s="2"/>
      <c r="J5" s="2"/>
      <c r="K5" s="13"/>
    </row>
    <row r="6" spans="1:12" ht="26.25">
      <c r="A6" s="37"/>
      <c r="B6" s="156"/>
      <c r="C6" s="156"/>
      <c r="D6" s="156"/>
      <c r="E6" s="309"/>
      <c r="F6" s="309"/>
      <c r="G6" s="156"/>
      <c r="H6" s="156"/>
      <c r="I6" s="156"/>
      <c r="J6" s="107"/>
      <c r="K6" s="13"/>
    </row>
    <row r="7" spans="1:12" ht="26.25">
      <c r="A7" s="37"/>
      <c r="B7" s="156"/>
      <c r="C7" s="149" t="s">
        <v>551</v>
      </c>
      <c r="D7" s="149"/>
      <c r="E7" s="149"/>
      <c r="F7" s="149"/>
      <c r="G7" s="149"/>
      <c r="H7" s="149"/>
      <c r="I7" s="156"/>
      <c r="J7" s="107"/>
      <c r="K7" s="13"/>
    </row>
    <row r="8" spans="1:12" ht="25.5">
      <c r="A8" s="54" t="s">
        <v>405</v>
      </c>
      <c r="B8" s="309" t="s">
        <v>534</v>
      </c>
      <c r="C8" s="309"/>
      <c r="D8" s="309"/>
      <c r="E8" s="309"/>
      <c r="F8" s="309"/>
      <c r="G8" s="309"/>
      <c r="H8" s="309"/>
      <c r="I8" s="309"/>
      <c r="J8" s="107"/>
      <c r="K8" s="13"/>
    </row>
    <row r="9" spans="1:12" ht="26.25">
      <c r="B9" s="157"/>
      <c r="C9" s="158" t="s">
        <v>535</v>
      </c>
      <c r="D9" s="157"/>
      <c r="E9" s="157"/>
      <c r="F9" s="157"/>
      <c r="G9" s="157"/>
      <c r="H9" s="157"/>
      <c r="I9" s="157"/>
      <c r="J9" s="108"/>
      <c r="K9" s="13"/>
    </row>
    <row r="10" spans="1:12" ht="26.25" hidden="1">
      <c r="A10" s="3" t="s">
        <v>375</v>
      </c>
      <c r="B10" s="148"/>
      <c r="C10" s="148"/>
      <c r="D10" s="148"/>
      <c r="E10" s="148"/>
      <c r="F10" s="148"/>
      <c r="G10" s="148"/>
      <c r="H10" s="148"/>
      <c r="I10" s="148"/>
      <c r="J10" s="18"/>
    </row>
    <row r="11" spans="1:12" ht="22.5" customHeight="1">
      <c r="A11" s="3"/>
      <c r="B11" s="514" t="s">
        <v>542</v>
      </c>
      <c r="C11" s="514"/>
      <c r="D11" s="514"/>
      <c r="E11" s="514"/>
      <c r="F11" s="514"/>
      <c r="G11" s="514"/>
      <c r="H11" s="514"/>
      <c r="I11" s="514"/>
      <c r="J11" s="18"/>
    </row>
    <row r="12" spans="1:12" ht="21.75" customHeight="1">
      <c r="A12" s="52"/>
      <c r="B12" s="159"/>
      <c r="C12" s="159"/>
      <c r="D12" s="157" t="s">
        <v>536</v>
      </c>
      <c r="E12" s="157"/>
      <c r="F12" s="157"/>
      <c r="G12" s="157"/>
      <c r="H12" s="159"/>
      <c r="I12" s="159"/>
      <c r="J12" s="55"/>
    </row>
    <row r="13" spans="1:12" ht="27" hidden="1" thickBot="1">
      <c r="A13" s="53"/>
      <c r="B13" s="148"/>
      <c r="C13" s="148"/>
      <c r="D13" s="148"/>
      <c r="E13" s="148"/>
      <c r="F13" s="148"/>
      <c r="G13" s="148"/>
      <c r="H13" s="148"/>
      <c r="I13" s="148"/>
    </row>
    <row r="14" spans="1:12" ht="27" thickBot="1">
      <c r="A14" s="53"/>
      <c r="B14" s="148"/>
      <c r="C14" s="148"/>
      <c r="D14" s="513" t="s">
        <v>537</v>
      </c>
      <c r="E14" s="513"/>
      <c r="F14" s="513"/>
      <c r="G14" s="160"/>
      <c r="H14" s="160"/>
      <c r="I14" s="148"/>
    </row>
    <row r="15" spans="1:12" ht="74.25" customHeight="1">
      <c r="A15" s="161" t="s">
        <v>2</v>
      </c>
      <c r="B15" s="162" t="s">
        <v>376</v>
      </c>
      <c r="C15" s="511" t="s">
        <v>403</v>
      </c>
      <c r="D15" s="502" t="s">
        <v>378</v>
      </c>
      <c r="E15" s="502" t="s">
        <v>379</v>
      </c>
      <c r="F15" s="502" t="s">
        <v>380</v>
      </c>
      <c r="G15" s="502" t="s">
        <v>381</v>
      </c>
      <c r="H15" s="162" t="s">
        <v>382</v>
      </c>
      <c r="I15" s="502" t="s">
        <v>384</v>
      </c>
      <c r="J15" s="162" t="s">
        <v>382</v>
      </c>
      <c r="K15" s="162" t="s">
        <v>386</v>
      </c>
      <c r="L15" s="107"/>
    </row>
    <row r="16" spans="1:12" ht="47.25" customHeight="1">
      <c r="A16" s="163" t="s">
        <v>3</v>
      </c>
      <c r="B16" s="164" t="s">
        <v>377</v>
      </c>
      <c r="C16" s="512"/>
      <c r="D16" s="503"/>
      <c r="E16" s="503"/>
      <c r="F16" s="503"/>
      <c r="G16" s="503"/>
      <c r="H16" s="164" t="s">
        <v>383</v>
      </c>
      <c r="I16" s="505"/>
      <c r="J16" s="164" t="s">
        <v>385</v>
      </c>
      <c r="K16" s="164" t="s">
        <v>516</v>
      </c>
      <c r="L16" s="107"/>
    </row>
    <row r="17" spans="1:12" ht="23.25" customHeight="1">
      <c r="A17" s="165"/>
      <c r="B17" s="166"/>
      <c r="C17" s="163" t="s">
        <v>404</v>
      </c>
      <c r="D17" s="503"/>
      <c r="E17" s="503"/>
      <c r="F17" s="503"/>
      <c r="G17" s="503"/>
      <c r="H17" s="164"/>
      <c r="I17" s="505"/>
      <c r="J17" s="164"/>
      <c r="K17" s="164"/>
      <c r="L17" s="107"/>
    </row>
    <row r="18" spans="1:12" ht="24.75" customHeight="1" thickBot="1">
      <c r="A18" s="167"/>
      <c r="B18" s="168"/>
      <c r="C18" s="169"/>
      <c r="D18" s="504"/>
      <c r="E18" s="504"/>
      <c r="F18" s="504"/>
      <c r="G18" s="504"/>
      <c r="H18" s="170"/>
      <c r="I18" s="506"/>
      <c r="J18" s="170"/>
      <c r="K18" s="170"/>
      <c r="L18" s="107"/>
    </row>
    <row r="19" spans="1:12" ht="28.5" customHeight="1" thickBot="1">
      <c r="A19" s="86">
        <v>1</v>
      </c>
      <c r="B19" s="88">
        <v>2</v>
      </c>
      <c r="C19" s="88">
        <v>3</v>
      </c>
      <c r="D19" s="88">
        <v>4</v>
      </c>
      <c r="E19" s="88">
        <v>5</v>
      </c>
      <c r="F19" s="88">
        <v>6</v>
      </c>
      <c r="G19" s="88">
        <v>7</v>
      </c>
      <c r="H19" s="88">
        <v>7.1</v>
      </c>
      <c r="I19" s="88">
        <v>8</v>
      </c>
      <c r="J19" s="88">
        <v>8.1</v>
      </c>
      <c r="K19" s="88">
        <v>9</v>
      </c>
      <c r="L19" s="107"/>
    </row>
    <row r="20" spans="1:12" ht="28.5" customHeight="1" thickBot="1">
      <c r="A20" s="87">
        <v>1</v>
      </c>
      <c r="B20" s="171" t="s">
        <v>482</v>
      </c>
      <c r="C20" s="135">
        <v>11</v>
      </c>
      <c r="D20" s="135">
        <v>2016</v>
      </c>
      <c r="E20" s="135" t="s">
        <v>483</v>
      </c>
      <c r="F20" s="135" t="s">
        <v>483</v>
      </c>
      <c r="G20" s="135">
        <v>222</v>
      </c>
      <c r="H20" s="135">
        <v>139</v>
      </c>
      <c r="I20" s="173">
        <v>0</v>
      </c>
      <c r="J20" s="173">
        <v>0</v>
      </c>
      <c r="K20" s="135">
        <v>12.8119</v>
      </c>
      <c r="L20" s="107"/>
    </row>
    <row r="21" spans="1:12" ht="31.5" customHeight="1" thickBot="1">
      <c r="A21" s="86"/>
      <c r="B21" s="172" t="s">
        <v>387</v>
      </c>
      <c r="C21" s="136" t="s">
        <v>388</v>
      </c>
      <c r="D21" s="136" t="s">
        <v>388</v>
      </c>
      <c r="E21" s="136" t="s">
        <v>388</v>
      </c>
      <c r="F21" s="136" t="s">
        <v>388</v>
      </c>
      <c r="G21" s="136">
        <f>G20</f>
        <v>222</v>
      </c>
      <c r="H21" s="136">
        <f t="shared" ref="H21:K21" si="0">H20</f>
        <v>139</v>
      </c>
      <c r="I21" s="174">
        <f t="shared" si="0"/>
        <v>0</v>
      </c>
      <c r="J21" s="174">
        <f t="shared" si="0"/>
        <v>0</v>
      </c>
      <c r="K21" s="136">
        <f t="shared" si="0"/>
        <v>12.8119</v>
      </c>
      <c r="L21" s="107"/>
    </row>
    <row r="22" spans="1:12" ht="47.25" customHeight="1" thickBot="1">
      <c r="A22" s="508"/>
      <c r="B22" s="172" t="s">
        <v>389</v>
      </c>
      <c r="C22" s="135" t="s">
        <v>388</v>
      </c>
      <c r="D22" s="135" t="s">
        <v>388</v>
      </c>
      <c r="E22" s="135" t="s">
        <v>388</v>
      </c>
      <c r="F22" s="135" t="s">
        <v>388</v>
      </c>
      <c r="G22" s="135">
        <f>G23+G24+G25</f>
        <v>222</v>
      </c>
      <c r="H22" s="135">
        <f t="shared" ref="H22:K22" si="1">H23+H24+H25</f>
        <v>139</v>
      </c>
      <c r="I22" s="173">
        <f t="shared" si="1"/>
        <v>0</v>
      </c>
      <c r="J22" s="173">
        <f t="shared" si="1"/>
        <v>0</v>
      </c>
      <c r="K22" s="135">
        <f t="shared" si="1"/>
        <v>12.8119</v>
      </c>
      <c r="L22" s="107"/>
    </row>
    <row r="23" spans="1:12" ht="30.75" customHeight="1" thickBot="1">
      <c r="A23" s="509"/>
      <c r="B23" s="172" t="s">
        <v>390</v>
      </c>
      <c r="C23" s="135" t="s">
        <v>388</v>
      </c>
      <c r="D23" s="135" t="s">
        <v>388</v>
      </c>
      <c r="E23" s="135" t="s">
        <v>388</v>
      </c>
      <c r="F23" s="135" t="s">
        <v>388</v>
      </c>
      <c r="G23" s="173">
        <v>0</v>
      </c>
      <c r="H23" s="173">
        <v>0</v>
      </c>
      <c r="I23" s="173">
        <v>0</v>
      </c>
      <c r="J23" s="173">
        <v>0</v>
      </c>
      <c r="K23" s="173">
        <v>0</v>
      </c>
      <c r="L23" s="107"/>
    </row>
    <row r="24" spans="1:12" ht="32.25" customHeight="1" thickBot="1">
      <c r="A24" s="509"/>
      <c r="B24" s="172" t="s">
        <v>391</v>
      </c>
      <c r="C24" s="135" t="s">
        <v>388</v>
      </c>
      <c r="D24" s="135" t="s">
        <v>388</v>
      </c>
      <c r="E24" s="135" t="s">
        <v>388</v>
      </c>
      <c r="F24" s="135" t="s">
        <v>388</v>
      </c>
      <c r="G24" s="173">
        <v>0</v>
      </c>
      <c r="H24" s="173">
        <v>0</v>
      </c>
      <c r="I24" s="173">
        <v>0</v>
      </c>
      <c r="J24" s="173">
        <v>0</v>
      </c>
      <c r="K24" s="173">
        <v>0</v>
      </c>
      <c r="L24" s="107"/>
    </row>
    <row r="25" spans="1:12" ht="33" customHeight="1" thickBot="1">
      <c r="A25" s="509"/>
      <c r="B25" s="172" t="s">
        <v>392</v>
      </c>
      <c r="C25" s="135" t="s">
        <v>388</v>
      </c>
      <c r="D25" s="135" t="s">
        <v>388</v>
      </c>
      <c r="E25" s="135" t="s">
        <v>388</v>
      </c>
      <c r="F25" s="135" t="s">
        <v>388</v>
      </c>
      <c r="G25" s="135">
        <f>G21</f>
        <v>222</v>
      </c>
      <c r="H25" s="135">
        <f t="shared" ref="H25:K25" si="2">H21</f>
        <v>139</v>
      </c>
      <c r="I25" s="173">
        <f t="shared" si="2"/>
        <v>0</v>
      </c>
      <c r="J25" s="173">
        <f t="shared" si="2"/>
        <v>0</v>
      </c>
      <c r="K25" s="141">
        <f t="shared" si="2"/>
        <v>12.8119</v>
      </c>
      <c r="L25" s="107"/>
    </row>
    <row r="26" spans="1:12" ht="45.75" customHeight="1" thickBot="1">
      <c r="A26" s="509"/>
      <c r="B26" s="172" t="s">
        <v>393</v>
      </c>
      <c r="C26" s="135" t="s">
        <v>388</v>
      </c>
      <c r="D26" s="135" t="s">
        <v>388</v>
      </c>
      <c r="E26" s="135" t="s">
        <v>388</v>
      </c>
      <c r="F26" s="135" t="s">
        <v>388</v>
      </c>
      <c r="G26" s="173">
        <v>0</v>
      </c>
      <c r="H26" s="173">
        <v>0</v>
      </c>
      <c r="I26" s="173">
        <v>0</v>
      </c>
      <c r="J26" s="173">
        <v>0</v>
      </c>
      <c r="K26" s="173">
        <v>0</v>
      </c>
      <c r="L26" s="107"/>
    </row>
    <row r="27" spans="1:12" ht="24" customHeight="1" thickBot="1">
      <c r="A27" s="509"/>
      <c r="B27" s="172" t="s">
        <v>394</v>
      </c>
      <c r="C27" s="135" t="s">
        <v>388</v>
      </c>
      <c r="D27" s="135" t="s">
        <v>388</v>
      </c>
      <c r="E27" s="135" t="s">
        <v>388</v>
      </c>
      <c r="F27" s="135" t="s">
        <v>388</v>
      </c>
      <c r="G27" s="173">
        <v>0</v>
      </c>
      <c r="H27" s="173">
        <v>0</v>
      </c>
      <c r="I27" s="173">
        <v>0</v>
      </c>
      <c r="J27" s="173">
        <v>0</v>
      </c>
      <c r="K27" s="173">
        <v>0</v>
      </c>
      <c r="L27" s="107"/>
    </row>
    <row r="28" spans="1:12" ht="36.75" customHeight="1" thickBot="1">
      <c r="A28" s="509"/>
      <c r="B28" s="172" t="s">
        <v>395</v>
      </c>
      <c r="C28" s="135" t="s">
        <v>388</v>
      </c>
      <c r="D28" s="135" t="s">
        <v>388</v>
      </c>
      <c r="E28" s="135" t="s">
        <v>388</v>
      </c>
      <c r="F28" s="135" t="s">
        <v>388</v>
      </c>
      <c r="G28" s="173">
        <v>0</v>
      </c>
      <c r="H28" s="173">
        <v>0</v>
      </c>
      <c r="I28" s="173">
        <v>0</v>
      </c>
      <c r="J28" s="173">
        <v>0</v>
      </c>
      <c r="K28" s="173">
        <v>0</v>
      </c>
      <c r="L28" s="107"/>
    </row>
    <row r="29" spans="1:12" ht="29.25" customHeight="1" thickBot="1">
      <c r="A29" s="509"/>
      <c r="B29" s="172" t="s">
        <v>396</v>
      </c>
      <c r="C29" s="135" t="s">
        <v>388</v>
      </c>
      <c r="D29" s="135" t="s">
        <v>388</v>
      </c>
      <c r="E29" s="135" t="s">
        <v>388</v>
      </c>
      <c r="F29" s="135" t="s">
        <v>388</v>
      </c>
      <c r="G29" s="173">
        <v>0</v>
      </c>
      <c r="H29" s="173">
        <v>0</v>
      </c>
      <c r="I29" s="173">
        <v>0</v>
      </c>
      <c r="J29" s="173">
        <v>0</v>
      </c>
      <c r="K29" s="173">
        <v>0</v>
      </c>
      <c r="L29" s="107"/>
    </row>
    <row r="30" spans="1:12" ht="40.5" customHeight="1" thickBot="1">
      <c r="A30" s="509"/>
      <c r="B30" s="172" t="s">
        <v>397</v>
      </c>
      <c r="C30" s="135" t="s">
        <v>388</v>
      </c>
      <c r="D30" s="135" t="s">
        <v>388</v>
      </c>
      <c r="E30" s="135" t="s">
        <v>388</v>
      </c>
      <c r="F30" s="135" t="s">
        <v>388</v>
      </c>
      <c r="G30" s="173">
        <v>0</v>
      </c>
      <c r="H30" s="173">
        <v>0</v>
      </c>
      <c r="I30" s="173">
        <v>0</v>
      </c>
      <c r="J30" s="173">
        <v>0</v>
      </c>
      <c r="K30" s="173">
        <v>0</v>
      </c>
      <c r="L30" s="107"/>
    </row>
    <row r="31" spans="1:12" ht="41.25" customHeight="1" thickBot="1">
      <c r="A31" s="509"/>
      <c r="B31" s="172" t="s">
        <v>398</v>
      </c>
      <c r="C31" s="135" t="s">
        <v>388</v>
      </c>
      <c r="D31" s="135" t="s">
        <v>388</v>
      </c>
      <c r="E31" s="135" t="s">
        <v>388</v>
      </c>
      <c r="F31" s="135" t="s">
        <v>388</v>
      </c>
      <c r="G31" s="173">
        <v>0</v>
      </c>
      <c r="H31" s="173">
        <v>0</v>
      </c>
      <c r="I31" s="173">
        <v>0</v>
      </c>
      <c r="J31" s="173">
        <v>0</v>
      </c>
      <c r="K31" s="173">
        <v>0</v>
      </c>
      <c r="L31" s="107"/>
    </row>
    <row r="32" spans="1:12" ht="39" customHeight="1" thickBot="1">
      <c r="A32" s="509"/>
      <c r="B32" s="172" t="s">
        <v>399</v>
      </c>
      <c r="C32" s="135" t="s">
        <v>388</v>
      </c>
      <c r="D32" s="135" t="s">
        <v>388</v>
      </c>
      <c r="E32" s="135" t="s">
        <v>388</v>
      </c>
      <c r="F32" s="135" t="s">
        <v>388</v>
      </c>
      <c r="G32" s="173">
        <v>0</v>
      </c>
      <c r="H32" s="173">
        <v>0</v>
      </c>
      <c r="I32" s="173">
        <v>0</v>
      </c>
      <c r="J32" s="173">
        <v>0</v>
      </c>
      <c r="K32" s="173">
        <v>0</v>
      </c>
      <c r="L32" s="107"/>
    </row>
    <row r="33" spans="1:12" ht="30.75" customHeight="1" thickBot="1">
      <c r="A33" s="509"/>
      <c r="B33" s="172" t="s">
        <v>400</v>
      </c>
      <c r="C33" s="135" t="s">
        <v>388</v>
      </c>
      <c r="D33" s="135" t="s">
        <v>388</v>
      </c>
      <c r="E33" s="135" t="s">
        <v>388</v>
      </c>
      <c r="F33" s="135" t="s">
        <v>388</v>
      </c>
      <c r="G33" s="173">
        <v>0</v>
      </c>
      <c r="H33" s="173">
        <v>0</v>
      </c>
      <c r="I33" s="173">
        <v>0</v>
      </c>
      <c r="J33" s="173">
        <v>0</v>
      </c>
      <c r="K33" s="173">
        <v>0</v>
      </c>
      <c r="L33" s="107"/>
    </row>
    <row r="34" spans="1:12" ht="34.5" customHeight="1" thickBot="1">
      <c r="A34" s="509"/>
      <c r="B34" s="172" t="s">
        <v>401</v>
      </c>
      <c r="C34" s="135" t="s">
        <v>388</v>
      </c>
      <c r="D34" s="135" t="s">
        <v>388</v>
      </c>
      <c r="E34" s="135" t="s">
        <v>388</v>
      </c>
      <c r="F34" s="135" t="s">
        <v>388</v>
      </c>
      <c r="G34" s="173">
        <v>0</v>
      </c>
      <c r="H34" s="173">
        <v>0</v>
      </c>
      <c r="I34" s="173">
        <v>0</v>
      </c>
      <c r="J34" s="173">
        <v>0</v>
      </c>
      <c r="K34" s="173">
        <v>0</v>
      </c>
      <c r="L34" s="107"/>
    </row>
    <row r="35" spans="1:12" ht="24" customHeight="1" thickBot="1">
      <c r="A35" s="509"/>
      <c r="B35" s="172" t="s">
        <v>402</v>
      </c>
      <c r="C35" s="135" t="s">
        <v>388</v>
      </c>
      <c r="D35" s="135" t="s">
        <v>388</v>
      </c>
      <c r="E35" s="135" t="s">
        <v>388</v>
      </c>
      <c r="F35" s="135" t="s">
        <v>388</v>
      </c>
      <c r="G35" s="173">
        <v>0</v>
      </c>
      <c r="H35" s="173">
        <v>0</v>
      </c>
      <c r="I35" s="173">
        <v>0</v>
      </c>
      <c r="J35" s="173">
        <v>0</v>
      </c>
      <c r="K35" s="173">
        <v>0</v>
      </c>
      <c r="L35" s="107"/>
    </row>
    <row r="36" spans="1:12" ht="35.25" customHeight="1" thickBot="1">
      <c r="A36" s="509"/>
      <c r="B36" s="172" t="s">
        <v>395</v>
      </c>
      <c r="C36" s="135" t="s">
        <v>388</v>
      </c>
      <c r="D36" s="135" t="s">
        <v>388</v>
      </c>
      <c r="E36" s="135" t="s">
        <v>388</v>
      </c>
      <c r="F36" s="135" t="s">
        <v>388</v>
      </c>
      <c r="G36" s="173">
        <v>0</v>
      </c>
      <c r="H36" s="173">
        <v>0</v>
      </c>
      <c r="I36" s="173">
        <v>0</v>
      </c>
      <c r="J36" s="173">
        <v>0</v>
      </c>
      <c r="K36" s="173">
        <v>0</v>
      </c>
      <c r="L36" s="107"/>
    </row>
    <row r="37" spans="1:12" ht="27" customHeight="1" thickBot="1">
      <c r="A37" s="509"/>
      <c r="B37" s="172" t="s">
        <v>396</v>
      </c>
      <c r="C37" s="135" t="s">
        <v>388</v>
      </c>
      <c r="D37" s="135" t="s">
        <v>388</v>
      </c>
      <c r="E37" s="135" t="s">
        <v>388</v>
      </c>
      <c r="F37" s="135" t="s">
        <v>388</v>
      </c>
      <c r="G37" s="173">
        <v>0</v>
      </c>
      <c r="H37" s="173">
        <v>0</v>
      </c>
      <c r="I37" s="173">
        <v>0</v>
      </c>
      <c r="J37" s="173">
        <v>0</v>
      </c>
      <c r="K37" s="173">
        <v>0</v>
      </c>
      <c r="L37" s="107"/>
    </row>
    <row r="38" spans="1:12" ht="29.25" customHeight="1" thickBot="1">
      <c r="A38" s="509"/>
      <c r="B38" s="172" t="s">
        <v>397</v>
      </c>
      <c r="C38" s="135" t="s">
        <v>388</v>
      </c>
      <c r="D38" s="135" t="s">
        <v>388</v>
      </c>
      <c r="E38" s="135" t="s">
        <v>388</v>
      </c>
      <c r="F38" s="135" t="s">
        <v>388</v>
      </c>
      <c r="G38" s="173">
        <v>0</v>
      </c>
      <c r="H38" s="173">
        <v>0</v>
      </c>
      <c r="I38" s="173">
        <v>0</v>
      </c>
      <c r="J38" s="173">
        <v>0</v>
      </c>
      <c r="K38" s="173">
        <v>0</v>
      </c>
      <c r="L38" s="107"/>
    </row>
    <row r="39" spans="1:12" ht="42" customHeight="1" thickBot="1">
      <c r="A39" s="509"/>
      <c r="B39" s="172" t="s">
        <v>398</v>
      </c>
      <c r="C39" s="135" t="s">
        <v>388</v>
      </c>
      <c r="D39" s="135" t="s">
        <v>388</v>
      </c>
      <c r="E39" s="135" t="s">
        <v>388</v>
      </c>
      <c r="F39" s="135" t="s">
        <v>388</v>
      </c>
      <c r="G39" s="173">
        <v>0</v>
      </c>
      <c r="H39" s="173">
        <v>0</v>
      </c>
      <c r="I39" s="173">
        <v>0</v>
      </c>
      <c r="J39" s="173">
        <v>0</v>
      </c>
      <c r="K39" s="173">
        <v>0</v>
      </c>
      <c r="L39" s="107"/>
    </row>
    <row r="40" spans="1:12" ht="33" customHeight="1" thickBot="1">
      <c r="A40" s="510"/>
      <c r="B40" s="172" t="s">
        <v>399</v>
      </c>
      <c r="C40" s="135" t="s">
        <v>388</v>
      </c>
      <c r="D40" s="135" t="s">
        <v>388</v>
      </c>
      <c r="E40" s="135" t="s">
        <v>388</v>
      </c>
      <c r="F40" s="135" t="s">
        <v>388</v>
      </c>
      <c r="G40" s="173">
        <v>0</v>
      </c>
      <c r="H40" s="173">
        <v>0</v>
      </c>
      <c r="I40" s="173">
        <v>0</v>
      </c>
      <c r="J40" s="173">
        <v>0</v>
      </c>
      <c r="K40" s="173">
        <v>0</v>
      </c>
      <c r="L40" s="107"/>
    </row>
    <row r="41" spans="1:12" ht="18.75">
      <c r="A41" s="107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</row>
    <row r="42" spans="1:12" ht="18.75">
      <c r="A42" s="28" t="s">
        <v>492</v>
      </c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</row>
    <row r="43" spans="1:12" ht="18.75" customHeight="1">
      <c r="A43" s="28"/>
      <c r="B43" s="92" t="s">
        <v>484</v>
      </c>
      <c r="C43" s="28"/>
      <c r="D43" s="28"/>
      <c r="E43" s="28"/>
      <c r="F43" s="28"/>
      <c r="G43" s="28"/>
      <c r="H43" s="28"/>
      <c r="I43" s="28"/>
      <c r="J43" s="28"/>
      <c r="K43" s="28"/>
      <c r="L43" s="107"/>
    </row>
    <row r="44" spans="1:12" ht="18.75">
      <c r="A44" s="96"/>
      <c r="B44" s="103" t="s">
        <v>485</v>
      </c>
      <c r="C44" s="96"/>
      <c r="D44" s="28"/>
      <c r="E44" s="28"/>
      <c r="F44" s="28"/>
      <c r="G44" s="28"/>
      <c r="H44" s="28"/>
      <c r="I44" s="507" t="s">
        <v>486</v>
      </c>
      <c r="J44" s="507"/>
      <c r="K44" s="507"/>
      <c r="L44" s="107"/>
    </row>
    <row r="45" spans="1:12" ht="22.5" customHeight="1">
      <c r="B45" s="464" t="s">
        <v>64</v>
      </c>
      <c r="C45" s="464"/>
      <c r="D45" s="36"/>
      <c r="E45" s="464" t="s">
        <v>65</v>
      </c>
      <c r="F45" s="464"/>
      <c r="G45" s="464"/>
      <c r="H45" s="36"/>
      <c r="I45" s="464" t="s">
        <v>66</v>
      </c>
      <c r="J45" s="464"/>
      <c r="K45" s="464"/>
    </row>
  </sheetData>
  <mergeCells count="15">
    <mergeCell ref="E6:F6"/>
    <mergeCell ref="A22:A40"/>
    <mergeCell ref="E15:E18"/>
    <mergeCell ref="F15:F18"/>
    <mergeCell ref="C15:C16"/>
    <mergeCell ref="B8:I8"/>
    <mergeCell ref="D14:F14"/>
    <mergeCell ref="B11:I11"/>
    <mergeCell ref="E45:G45"/>
    <mergeCell ref="B45:C45"/>
    <mergeCell ref="I45:K45"/>
    <mergeCell ref="D15:D18"/>
    <mergeCell ref="G15:G18"/>
    <mergeCell ref="I15:I18"/>
    <mergeCell ref="I44:K44"/>
  </mergeCells>
  <pageMargins left="0.51181102362204722" right="0.51181102362204722" top="0.74803149606299213" bottom="0.74803149606299213" header="0.31496062992125984" footer="0.31496062992125984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Додаток 1</vt:lpstr>
      <vt:lpstr>Додаток 3</vt:lpstr>
      <vt:lpstr>Додаток 4</vt:lpstr>
      <vt:lpstr>Додаток 6</vt:lpstr>
      <vt:lpstr>Додаток 7</vt:lpstr>
      <vt:lpstr>Додаток 8</vt:lpstr>
      <vt:lpstr>Додаток 9</vt:lpstr>
      <vt:lpstr>Додаток 10</vt:lpstr>
      <vt:lpstr>Додаток 11</vt:lpstr>
      <vt:lpstr>Додаток 12</vt:lpstr>
      <vt:lpstr>Додаток 13</vt:lpstr>
      <vt:lpstr>Додаток 5</vt:lpstr>
      <vt:lpstr>Лист1</vt:lpstr>
      <vt:lpstr>'Додаток 1'!Область_печати</vt:lpstr>
      <vt:lpstr>'Додаток 10'!Область_печати</vt:lpstr>
      <vt:lpstr>'Додаток 12'!Область_печати</vt:lpstr>
      <vt:lpstr>'Додаток 3'!Область_печати</vt:lpstr>
      <vt:lpstr>'Додаток 4'!Область_печати</vt:lpstr>
      <vt:lpstr>'Додаток 5'!Область_печати</vt:lpstr>
      <vt:lpstr>'Додаток 7'!Область_печати</vt:lpstr>
      <vt:lpstr>'Додаток 8'!Область_печати</vt:lpstr>
      <vt:lpstr>'Додаток 9'!Область_печати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Просвирин</dc:creator>
  <cp:lastModifiedBy>buh</cp:lastModifiedBy>
  <cp:lastPrinted>2021-08-26T14:59:33Z</cp:lastPrinted>
  <dcterms:created xsi:type="dcterms:W3CDTF">2020-02-19T15:30:08Z</dcterms:created>
  <dcterms:modified xsi:type="dcterms:W3CDTF">2021-08-26T15:00:05Z</dcterms:modified>
</cp:coreProperties>
</file>