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54" i="1" l="1"/>
  <c r="I31" i="2"/>
  <c r="I29" i="2"/>
  <c r="AA38" i="1"/>
  <c r="K55" i="1"/>
  <c r="K54" i="1"/>
  <c r="H31" i="2"/>
  <c r="H29" i="2"/>
  <c r="K41" i="1"/>
  <c r="K38" i="1"/>
  <c r="AA62" i="1"/>
  <c r="AA55" i="1"/>
  <c r="AA41" i="1"/>
  <c r="AA36" i="1"/>
  <c r="AA33" i="1"/>
  <c r="AA31" i="1"/>
  <c r="AA30" i="1"/>
  <c r="AA25" i="1"/>
  <c r="AA23" i="1"/>
  <c r="AA22" i="1"/>
  <c r="AA20" i="1"/>
  <c r="AA19" i="1"/>
  <c r="K62" i="1"/>
  <c r="K36" i="1"/>
  <c r="K33" i="1"/>
  <c r="K31" i="1"/>
  <c r="K30" i="1"/>
  <c r="K25" i="1"/>
  <c r="K23" i="1"/>
  <c r="K22" i="1"/>
  <c r="K20" i="1"/>
  <c r="K19" i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9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40" i="2"/>
  <c r="G31" i="2"/>
  <c r="I20" i="2"/>
  <c r="I13" i="2" s="1"/>
  <c r="H20" i="2"/>
  <c r="I16" i="2"/>
  <c r="H16" i="2"/>
  <c r="H13" i="2" s="1"/>
  <c r="G13" i="2" l="1"/>
  <c r="G16" i="2"/>
  <c r="G20" i="2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I41" i="2" l="1"/>
  <c r="I37" i="2" s="1"/>
  <c r="I36" i="2" s="1"/>
  <c r="I42" i="2" s="1"/>
  <c r="I43" i="2" s="1"/>
  <c r="K20" i="3" s="1"/>
  <c r="H41" i="2"/>
  <c r="H37" i="2" s="1"/>
  <c r="H36" i="2" s="1"/>
  <c r="H42" i="2" s="1"/>
  <c r="H43" i="2" s="1"/>
  <c r="G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AA37" i="1"/>
  <c r="AA49" i="1" s="1"/>
  <c r="S37" i="1"/>
  <c r="S49" i="1" s="1"/>
  <c r="G38" i="1"/>
  <c r="K29" i="3" l="1"/>
  <c r="AA57" i="1"/>
  <c r="AA52" i="1" s="1"/>
  <c r="AA51" i="1" s="1"/>
  <c r="K13" i="3"/>
  <c r="K3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F29" i="3" s="1"/>
  <c r="K57" i="1"/>
  <c r="G13" i="3"/>
  <c r="G25" i="3" s="1"/>
  <c r="AA61" i="1"/>
  <c r="K12" i="3"/>
  <c r="K15" i="3" s="1"/>
  <c r="K27" i="3" s="1"/>
  <c r="G33" i="3"/>
  <c r="K52" i="1"/>
  <c r="K51" i="1" s="1"/>
  <c r="G31" i="3" s="1"/>
  <c r="F31" i="3" s="1"/>
  <c r="K68" i="1"/>
  <c r="S52" i="1"/>
  <c r="K25" i="3"/>
  <c r="G49" i="1"/>
  <c r="F13" i="3" s="1"/>
  <c r="S51" i="1"/>
  <c r="G28" i="3" l="1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<sst xmlns="http://schemas.openxmlformats.org/spreadsheetml/2006/main" count="1340" uniqueCount="572">
  <si>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</si>
  <si>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</si>
  <si>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</si>
  <si>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</si>
  <si>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</si>
  <si>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</si>
  <si>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</si>
  <si>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</si>
  <si>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</si>
  <si>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</si>
  <si>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</si>
  <si>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</si>
  <si>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</si>
  <si>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</si>
  <si>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</si>
  <si>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</si>
  <si>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</si>
  <si>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</si>
  <si>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</si>
  <si>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</si>
  <si>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</si>
  <si>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</si>
  <si>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</si>
  <si>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</si>
  <si>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</si>
  <si>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</si>
  <si>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</si>
  <si>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</si>
  <si>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</si>
  <si>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</si>
  <si>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</si>
  <si>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</si>
  <si>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</si>
  <si>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</si>
  <si>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</si>
  <si>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</si>
  <si>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</si>
  <si>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</si>
  <si>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</si>
  <si>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</si>
  <si>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</si>
  <si>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</si>
  <si>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</si>
  <si>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</si>
  <si>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</si>
  <si>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</si>
  <si>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</si>
  <si>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</si>
  <si>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</si>
  <si>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</si>
  <si>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</si>
  <si>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</si>
  <si>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</si>
  <si>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</si>
  <si>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</si>
  <si>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</si>
  <si>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</si>
  <si>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</si>
  <si>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</si>
  <si>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</si>
  <si>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</si>
  <si>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</si>
  <si>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</si>
  <si>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</si>
  <si>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</si>
  <si>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</si>
  <si>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</si>
  <si>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</si>
  <si>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</si>
  <si>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</si>
  <si>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</si>
  <si>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</si>
  <si>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</si>
  <si>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</si>
  <si>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</si>
  <si>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</si>
  <si>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</si>
  <si>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</si>
  <si>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</si>
  <si>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</si>
  <si>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</si>
  <si>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</si>
  <si>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</si>
  <si>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</si>
  <si>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</si>
  <si>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</si>
  <si>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</si>
  <si>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</si>
  <si>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</si>
  <si>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</si>
  <si>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</si>
  <si>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</si>
  <si>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</si>
  <si>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</si>
  <si>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</si>
  <si>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</si>
  <si>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</si>
  <si>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</si>
  <si>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</si>
  <si>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</si>
  <si>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</si>
  <si>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</si>
  <si>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</si>
  <si>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</si>
  <si>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</si>
  <si>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</si>
  <si>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</si>
  <si>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</si>
  <si>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</si>
  <si>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</si>
  <si>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</si>
  <si>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</si>
  <si>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</si>
  <si>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</si>
  <si>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</si>
  <si>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</si>
  <si>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</si>
  <si>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</si>
  <si>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</si>
  <si>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</si>
  <si>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</si>
  <si>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</si>
  <si>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</si>
  <si>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</si>
  <si>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</si>
  <si>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</si>
  <si>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</si>
  <si>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</si>
  <si>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</si>
  <si>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</si>
  <si>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</si>
  <si>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</si>
  <si>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</si>
  <si>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</si>
  <si>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</si>
  <si>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</si>
  <si>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</si>
  <si>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</si>
  <si>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</si>
  <si>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</si>
  <si>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</si>
  <si>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</si>
  <si>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</si>
  <si>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</si>
  <si>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</si>
  <si>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</si>
  <si>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</si>
  <si>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</si>
  <si>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</si>
  <si>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</si>
  <si>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</si>
  <si>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</si>
  <si>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</si>
  <si>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</si>
  <si>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</si>
  <si>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</si>
  <si>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</si>
  <si>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</si>
  <si>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</si>
  <si>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</si>
  <si>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</si>
  <si>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</si>
  <si>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</si>
  <si>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</si>
  <si>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</si>
  <si>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</si>
  <si>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</si>
  <si>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</si>
  <si>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</si>
  <si>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</si>
  <si>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</si>
  <si>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</si>
  <si>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</si>
  <si>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</si>
  <si>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</si>
  <si>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</si>
  <si>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</si>
  <si>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</si>
  <si>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</si>
  <si>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</si>
  <si>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</si>
  <si>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</si>
  <si>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</si>
  <si>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</si>
  <si>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</si>
  <si>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</si>
  <si>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</si>
  <si>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</si>
  <si>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</si>
  <si>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</si>
  <si>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</si>
  <si>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</si>
  <si>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</si>
  <si>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</si>
  <si>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</si>
  <si>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</si>
  <si>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</si>
  <si>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</si>
  <si>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</si>
  <si>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</si>
  <si>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</si>
  <si>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</si>
  <si>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</si>
  <si>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</si>
  <si>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</si>
  <si>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</si>
  <si>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</si>
  <si>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</si>
  <si>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</si>
  <si>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</si>
  <si>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</si>
  <si>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</si>
  <si>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</si>
  <si>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</si>
  <si>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</si>
  <si>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</si>
  <si>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</si>
  <si>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</si>
  <si>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</si>
  <si>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</si>
  <si>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</si>
  <si>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</si>
  <si>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</si>
  <si>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</si>
  <si>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</si>
  <si>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</si>
  <si>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</si>
  <si>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</si>
  <si>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</si>
  <si>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</si>
  <si>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</si>
  <si>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</si>
  <si>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</si>
  <si>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</si>
  <si>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</si>
  <si>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</si>
  <si>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</si>
  <si>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</si>
  <si>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</si>
  <si>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</si>
  <si>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</si>
  <si>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</si>
  <si>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</si>
  <si>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</si>
  <si>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</si>
  <si>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</si>
  <si>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</si>
  <si>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</si>
  <si>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</si>
  <si>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</si>
  <si>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</si>
  <si>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</si>
  <si>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</si>
  <si>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</si>
  <si>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</si>
  <si>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</si>
  <si>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</si>
  <si>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</si>
  <si>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</si>
  <si>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</si>
  <si>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</si>
  <si>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</si>
  <si>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</si>
  <si>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</si>
  <si>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</si>
  <si>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</si>
  <si>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</si>
  <si>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</si>
  <si>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</si>
  <si>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</si>
  <si>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</si>
  <si>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</si>
  <si>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</si>
  <si>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</si>
  <si>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</si>
  <si>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</si>
  <si>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</si>
  <si>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</si>
  <si>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</si>
  <si>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</si>
  <si>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</si>
  <si>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</si>
  <si>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</si>
  <si>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</si>
  <si>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</si>
  <si>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</si>
  <si>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</si>
  <si>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</si>
  <si>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</si>
  <si>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</si>
  <si>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</si>
  <si>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</si>
  <si>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</si>
  <si>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</si>
  <si>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</si>
  <si>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</si>
  <si>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</si>
  <si>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</si>
  <si>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</si>
  <si>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</si>
  <si>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</si>
  <si>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</si>
  <si>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</si>
  <si>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</si>
  <si>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</si>
  <si>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</si>
  <si>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</si>
  <si>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</si>
  <si>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</si>
  <si>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</si>
  <si>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</si>
  <si>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</si>
  <si>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</si>
  <si>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</si>
  <si>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</si>
  <si>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</si>
  <si>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</si>
  <si>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</si>
  <si>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</si>
  <si>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</si>
  <si>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</si>
  <si>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</si>
  <si>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</si>
  <si>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</si>
  <si>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</si>
  <si>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</si>
  <si>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</si>
  <si>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</si>
  <si>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</si>
  <si>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</si>
  <si>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</si>
  <si>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</si>
  <si>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</si>
  <si>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</si>
  <si>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</si>
  <si>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</si>
  <si>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</si>
  <si>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</si>
  <si>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</si>
  <si>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</si>
  <si>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</si>
  <si>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</si>
  <si>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</si>
  <si>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</si>
  <si>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</si>
  <si>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</si>
  <si>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</si>
  <si>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</si>
  <si>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</si>
  <si>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</si>
  <si>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</si>
  <si>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</si>
  <si>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</si>
  <si>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</si>
  <si>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</si>
  <si>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</si>
  <si>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</si>
  <si>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</si>
  <si>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</si>
  <si>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</si>
  <si>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</si>
  <si>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</si>
  <si>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</si>
  <si>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</si>
  <si>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</si>
  <si>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</si>
  <si>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</si>
  <si>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</si>
  <si>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</si>
  <si>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</si>
  <si>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</si>
  <si>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</si>
  <si>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</si>
  <si>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</si>
  <si>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</si>
  <si>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</si>
  <si>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</si>
  <si>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</si>
  <si>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</si>
  <si>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</si>
  <si>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</si>
  <si>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</si>
  <si>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</si>
  <si>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</si>
  <si>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</si>
  <si>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</si>
  <si>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</si>
  <si>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</si>
  <si>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</si>
  <si>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</si>
  <si>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</si>
  <si>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</si>
  <si>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</si>
  <si>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</si>
  <si>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</si>
  <si>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</si>
  <si>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</si>
  <si>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</si>
  <si>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</si>
  <si>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</si>
  <si>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</si>
  <si>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</si>
  <si>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</si>
  <si>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</si>
  <si>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</si>
  <si>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</si>
  <si>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</si>
  <si>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</si>
  <si>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</si>
  <si>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</si>
  <si>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</si>
  <si>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</si>
  <si>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</si>
  <si>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</si>
  <si>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</si>
  <si>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</si>
  <si>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</si>
  <si>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</si>
  <si>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</si>
  <si>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</si>
  <si>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</si>
  <si>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</si>
  <si>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</si>
  <si>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</si>
  <si>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</si>
  <si>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</si>
  <si>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</si>
  <si>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</si>
  <si>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</si>
  <si>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</si>
  <si>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</si>
  <si>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</si>
  <si>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</si>
  <si>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</si>
  <si>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</si>
  <si>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</si>
  <si>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</si>
  <si>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</si>
  <si>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</si>
  <si>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</si>
  <si>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</si>
  <si>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</si>
  <si>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</si>
  <si>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</si>
  <si>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</si>
  <si>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</si>
  <si>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</si>
  <si>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</si>
  <si>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</si>
  <si>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</si>
  <si>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</si>
  <si>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</si>
  <si>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</si>
  <si>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</si>
  <si>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</si>
  <si>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</si>
  <si>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</si>
  <si>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</si>
  <si>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</si>
  <si>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</si>
  <si>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</si>
  <si>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</si>
  <si>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</si>
  <si>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</si>
  <si>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</si>
  <si>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</si>
  <si>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</si>
  <si>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</si>
  <si>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</si>
  <si>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</si>
  <si>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</si>
  <si>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</si>
  <si>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</si>
  <si>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</si>
  <si>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</si>
  <si>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</si>
  <si>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</si>
  <si>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</si>
  <si>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</si>
  <si>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</si>
  <si>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</si>
  <si>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</si>
  <si>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</si>
  <si>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</si>
  <si>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</si>
  <si>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</si>
  <si>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</si>
  <si>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</si>
  <si>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</si>
  <si>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</si>
  <si>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</si>
  <si>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</si>
  <si>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</si>
  <si>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</si>
  <si>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</si>
  <si>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</si>
  <si>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</si>
  <si>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</si>
  <si>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</si>
  <si>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</si>
  <si>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</si>
  <si>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</si>
  <si>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</si>
  <si>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</si>
  <si>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</si>
  <si>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</si>
  <si>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</si>
  <si>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</si>
  <si>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</si>
  <si>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</si>
  <si>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</si>
  <si>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</si>
  <si>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</si>
  <si>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</si>
  <si>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</si>
  <si>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</si>
  <si>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</si>
  <si>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</si>
  <si>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</si>
  <si>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</si>
  <si>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</si>
  <si>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</si>
  <si>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</si>
  <si>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</si>
  <si>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</si>
  <si>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</si>
  <si>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</si>
  <si>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</si>
  <si>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</si>
  <si>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</si>
  <si>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</si>
  <si>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</si>
  <si>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</si>
  <si>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</si>
  <si>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</si>
  <si>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</si>
  <si>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</si>
  <si>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</si>
  <si>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</si>
  <si>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</si>
  <si>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</si>
  <si>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</si>
  <si>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</si>
  <si>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</si>
  <si>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</si>
  <si>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</si>
  <si>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</si>
  <si>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</si>
  <si>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</si>
  <si>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</si>
  <si>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</si>
  <si>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</si>
  <si>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</si>
  <si>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</si>
  <si>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</si>
  <si>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</si>
  <si>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</si>
  <si>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</si>
  <si>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</si>
  <si>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</si>
  <si>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</si>
  <si>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</si>
  <si>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</si>
  <si>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</si>
  <si>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</si>
  <si>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          за адресою: м.Вишневе  вул. Першотравнева 24 А</t>
  </si>
  <si>
    <t xml:space="preserve">          за адресою: м.Вишневе  вул. Першотравнева 24 А</t>
  </si>
  <si>
    <t xml:space="preserve">   за адресою: м.Вишневе  вул. Першотравнева 24 А</t>
  </si>
  <si>
    <t>інше використання прибутку 4%</t>
  </si>
  <si>
    <t xml:space="preserve">    Відкоригований тариф  на виробництво теплової енергії</t>
  </si>
  <si>
    <t>Відкоригований Тариф на постачання теплової енергії</t>
  </si>
  <si>
    <t xml:space="preserve"> 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</si>
</sst>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4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5" fillId="0" borderId="0" xfId="0" applyFont="1" applyAlignment="1"/>
    <xf numFmtId="0" fontId="0" fillId="0" borderId="0" xfId="0" applyAlignment="1"/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2" fontId="51" fillId="4" borderId="1" xfId="0" applyNumberFormat="1" applyFont="1" applyFill="1" applyBorder="1" applyAlignment="1">
      <alignment vertical="top" wrapText="1"/>
    </xf>
    <xf numFmtId="2" fontId="51" fillId="4" borderId="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15" fillId="0" borderId="0" xfId="0" applyFont="1" applyAlignment="1">
      <alignment horizontal="center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15">
          <cell r="CW15">
            <v>71192</v>
          </cell>
          <cell r="CX15">
            <v>5631</v>
          </cell>
        </row>
        <row r="19">
          <cell r="C19">
            <v>534.82600000000002</v>
          </cell>
          <cell r="D19">
            <v>41.604999999999997</v>
          </cell>
          <cell r="S19">
            <v>1.64</v>
          </cell>
          <cell r="T19">
            <v>0.13</v>
          </cell>
          <cell r="V19">
            <v>97.56</v>
          </cell>
          <cell r="W19">
            <v>7.59</v>
          </cell>
          <cell r="AE19">
            <v>7.79</v>
          </cell>
          <cell r="AF19">
            <v>0.61</v>
          </cell>
          <cell r="AH19">
            <v>20.68</v>
          </cell>
          <cell r="AI19">
            <v>1.61</v>
          </cell>
          <cell r="AN19">
            <v>12.8</v>
          </cell>
          <cell r="AO19">
            <v>1</v>
          </cell>
          <cell r="AT19">
            <v>66.34</v>
          </cell>
          <cell r="AU19">
            <v>5.16</v>
          </cell>
          <cell r="BC19">
            <v>38.24</v>
          </cell>
          <cell r="BD19">
            <v>2.96</v>
          </cell>
          <cell r="BI19">
            <v>9.52</v>
          </cell>
          <cell r="BJ19">
            <v>0.74</v>
          </cell>
          <cell r="BO19">
            <v>20.73</v>
          </cell>
          <cell r="BP19">
            <v>1.61</v>
          </cell>
          <cell r="BU19">
            <v>0</v>
          </cell>
          <cell r="BV19">
            <v>0</v>
          </cell>
          <cell r="CG19">
            <v>36.49</v>
          </cell>
          <cell r="CH19">
            <v>2.84</v>
          </cell>
          <cell r="CJ19">
            <v>22.87</v>
          </cell>
          <cell r="CK19">
            <v>1.78</v>
          </cell>
          <cell r="DB19">
            <v>557864.38</v>
          </cell>
          <cell r="DC19">
            <v>43395.4</v>
          </cell>
          <cell r="DK19">
            <v>38122.5</v>
          </cell>
          <cell r="DL19">
            <v>2965.23</v>
          </cell>
          <cell r="DR19">
            <v>1346.81</v>
          </cell>
          <cell r="DS19">
            <v>130.83000000000001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D69" sqref="D69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6" customWidth="1"/>
  </cols>
  <sheetData>
    <row r="4" spans="1:27" ht="20.25">
      <c r="A4" s="1"/>
      <c r="U4" s="307" t="s">
        <v>0</v>
      </c>
      <c r="V4" s="308"/>
      <c r="W4" s="308"/>
      <c r="X4" s="308"/>
      <c r="Y4" s="308"/>
      <c r="Z4" s="308"/>
      <c r="AA4" s="308"/>
    </row>
    <row r="5" spans="1:27" ht="20.25">
      <c r="A5" s="1"/>
      <c r="U5" s="307" t="s">
        <v>562</v>
      </c>
      <c r="V5" s="308"/>
      <c r="W5" s="308"/>
      <c r="X5" s="308"/>
      <c r="Y5" s="308"/>
      <c r="Z5" s="308"/>
      <c r="AA5" s="308"/>
    </row>
    <row r="6" spans="1:27" ht="20.25">
      <c r="A6" s="1"/>
      <c r="U6" s="307" t="s">
        <v>557</v>
      </c>
      <c r="V6" s="308"/>
      <c r="W6" s="308"/>
      <c r="X6" s="308"/>
      <c r="Y6" s="308"/>
      <c r="Z6" s="308"/>
      <c r="AA6" s="308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67" t="s">
        <v>569</v>
      </c>
      <c r="I8" s="368"/>
      <c r="J8" s="368"/>
      <c r="K8" s="368"/>
      <c r="L8" s="368"/>
      <c r="M8" s="368"/>
      <c r="N8" s="368"/>
    </row>
    <row r="9" spans="1:27" ht="29.25" customHeight="1" thickBot="1">
      <c r="H9" s="365" t="s">
        <v>567</v>
      </c>
      <c r="I9" s="365"/>
      <c r="J9" s="365"/>
      <c r="K9" s="365"/>
      <c r="L9" s="365"/>
      <c r="M9" s="366"/>
      <c r="N9" s="366"/>
      <c r="Z9" s="224" t="s">
        <v>1</v>
      </c>
    </row>
    <row r="10" spans="1:27" ht="27" customHeight="1">
      <c r="A10" s="294" t="s">
        <v>2</v>
      </c>
      <c r="B10" s="294" t="s">
        <v>4</v>
      </c>
      <c r="C10" s="295" t="s">
        <v>5</v>
      </c>
      <c r="D10" s="313" t="s">
        <v>6</v>
      </c>
      <c r="E10" s="314"/>
      <c r="F10" s="314"/>
      <c r="G10" s="315"/>
      <c r="H10" s="313" t="s">
        <v>7</v>
      </c>
      <c r="I10" s="314"/>
      <c r="J10" s="314"/>
      <c r="K10" s="315"/>
      <c r="L10" s="313" t="s">
        <v>7</v>
      </c>
      <c r="M10" s="314"/>
      <c r="N10" s="314"/>
      <c r="O10" s="315"/>
      <c r="P10" s="313" t="s">
        <v>7</v>
      </c>
      <c r="Q10" s="314"/>
      <c r="R10" s="314"/>
      <c r="S10" s="315"/>
      <c r="T10" s="313" t="s">
        <v>12</v>
      </c>
      <c r="U10" s="314"/>
      <c r="V10" s="314"/>
      <c r="W10" s="314"/>
      <c r="X10" s="314"/>
      <c r="Y10" s="314"/>
      <c r="Z10" s="314"/>
      <c r="AA10" s="315"/>
    </row>
    <row r="11" spans="1:27" ht="23.25" thickBot="1">
      <c r="A11" s="296" t="s">
        <v>3</v>
      </c>
      <c r="B11" s="297"/>
      <c r="C11" s="297"/>
      <c r="D11" s="319"/>
      <c r="E11" s="330"/>
      <c r="F11" s="330"/>
      <c r="G11" s="321"/>
      <c r="H11" s="319" t="s">
        <v>8</v>
      </c>
      <c r="I11" s="320"/>
      <c r="J11" s="320"/>
      <c r="K11" s="321"/>
      <c r="L11" s="319" t="s">
        <v>9</v>
      </c>
      <c r="M11" s="320"/>
      <c r="N11" s="320"/>
      <c r="O11" s="321"/>
      <c r="P11" s="319" t="s">
        <v>10</v>
      </c>
      <c r="Q11" s="320"/>
      <c r="R11" s="320"/>
      <c r="S11" s="321"/>
      <c r="T11" s="316"/>
      <c r="U11" s="317"/>
      <c r="V11" s="317"/>
      <c r="W11" s="317"/>
      <c r="X11" s="317"/>
      <c r="Y11" s="317"/>
      <c r="Z11" s="317"/>
      <c r="AA11" s="318"/>
    </row>
    <row r="12" spans="1:27" ht="27.75" customHeight="1">
      <c r="A12" s="298"/>
      <c r="B12" s="297"/>
      <c r="C12" s="297"/>
      <c r="D12" s="319"/>
      <c r="E12" s="330"/>
      <c r="F12" s="330"/>
      <c r="G12" s="321"/>
      <c r="H12" s="322"/>
      <c r="I12" s="323"/>
      <c r="J12" s="323"/>
      <c r="K12" s="324"/>
      <c r="L12" s="322"/>
      <c r="M12" s="323"/>
      <c r="N12" s="323"/>
      <c r="O12" s="324"/>
      <c r="P12" s="319" t="s">
        <v>11</v>
      </c>
      <c r="Q12" s="320"/>
      <c r="R12" s="320"/>
      <c r="S12" s="321"/>
      <c r="T12" s="313" t="s">
        <v>13</v>
      </c>
      <c r="U12" s="314"/>
      <c r="V12" s="314"/>
      <c r="W12" s="315"/>
      <c r="X12" s="313" t="s">
        <v>13</v>
      </c>
      <c r="Y12" s="314"/>
      <c r="Z12" s="314"/>
      <c r="AA12" s="315"/>
    </row>
    <row r="13" spans="1:27" ht="22.5">
      <c r="A13" s="298"/>
      <c r="B13" s="297"/>
      <c r="C13" s="297"/>
      <c r="D13" s="319"/>
      <c r="E13" s="330"/>
      <c r="F13" s="330"/>
      <c r="G13" s="321"/>
      <c r="H13" s="322"/>
      <c r="I13" s="323"/>
      <c r="J13" s="323"/>
      <c r="K13" s="324"/>
      <c r="L13" s="322"/>
      <c r="M13" s="323"/>
      <c r="N13" s="323"/>
      <c r="O13" s="324"/>
      <c r="P13" s="322"/>
      <c r="Q13" s="323"/>
      <c r="R13" s="323"/>
      <c r="S13" s="324"/>
      <c r="T13" s="319" t="s">
        <v>10</v>
      </c>
      <c r="U13" s="320"/>
      <c r="V13" s="320"/>
      <c r="W13" s="321"/>
      <c r="X13" s="319" t="s">
        <v>14</v>
      </c>
      <c r="Y13" s="320"/>
      <c r="Z13" s="320"/>
      <c r="AA13" s="321"/>
    </row>
    <row r="14" spans="1:27" ht="21.75" customHeight="1" thickBot="1">
      <c r="A14" s="298"/>
      <c r="B14" s="297"/>
      <c r="C14" s="297"/>
      <c r="D14" s="316"/>
      <c r="E14" s="317"/>
      <c r="F14" s="317"/>
      <c r="G14" s="318"/>
      <c r="H14" s="325"/>
      <c r="I14" s="326"/>
      <c r="J14" s="326"/>
      <c r="K14" s="327"/>
      <c r="L14" s="325"/>
      <c r="M14" s="326"/>
      <c r="N14" s="326"/>
      <c r="O14" s="327"/>
      <c r="P14" s="325"/>
      <c r="Q14" s="326"/>
      <c r="R14" s="326"/>
      <c r="S14" s="327"/>
      <c r="T14" s="325"/>
      <c r="U14" s="326"/>
      <c r="V14" s="326"/>
      <c r="W14" s="327"/>
      <c r="X14" s="316" t="s">
        <v>15</v>
      </c>
      <c r="Y14" s="317"/>
      <c r="Z14" s="317"/>
      <c r="AA14" s="318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892.91000000000008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828.42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64.489999999999995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64.489999999999995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645.6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598.97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46.63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46.63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601.26</v>
      </c>
      <c r="H19" s="219">
        <v>0</v>
      </c>
      <c r="I19" s="219">
        <v>0</v>
      </c>
      <c r="J19" s="219">
        <v>0</v>
      </c>
      <c r="K19" s="247">
        <f>ROUND('[1]Витрати 20 -21'!$DB$19/1000,2)</f>
        <v>557.86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43.4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20 -21'!$DC$19/1000,2)</f>
        <v>43.4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41.089999999999996</v>
      </c>
      <c r="H20" s="219">
        <v>0</v>
      </c>
      <c r="I20" s="219">
        <v>0</v>
      </c>
      <c r="J20" s="219">
        <v>0</v>
      </c>
      <c r="K20" s="247">
        <f>ROUND('[1]Витрати 20 -21'!$DK$19/1000,2)</f>
        <v>38.119999999999997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2.97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20 -21'!$DL$19/1000,2)</f>
        <v>2.97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182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1.48</v>
      </c>
      <c r="H22" s="219">
        <v>0</v>
      </c>
      <c r="I22" s="219">
        <v>0</v>
      </c>
      <c r="J22" s="219">
        <v>0</v>
      </c>
      <c r="K22" s="247">
        <f>ROUND('[1]Витрати 20 -21'!$DR$19/1000,2)</f>
        <v>1.35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0.13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20 -21'!$DS$19/1000,2)</f>
        <v>0.13</v>
      </c>
    </row>
    <row r="23" spans="1:28" ht="24.75" customHeight="1" thickBot="1">
      <c r="A23" s="337" t="s">
        <v>119</v>
      </c>
      <c r="B23" s="214" t="s">
        <v>126</v>
      </c>
      <c r="C23" s="339" t="s">
        <v>21</v>
      </c>
      <c r="D23" s="309">
        <f t="shared" si="12"/>
        <v>0</v>
      </c>
      <c r="E23" s="309">
        <f t="shared" si="13"/>
        <v>0</v>
      </c>
      <c r="F23" s="309">
        <f t="shared" si="14"/>
        <v>0</v>
      </c>
      <c r="G23" s="309">
        <f t="shared" si="15"/>
        <v>1.77</v>
      </c>
      <c r="H23" s="219"/>
      <c r="I23" s="219"/>
      <c r="J23" s="219"/>
      <c r="K23" s="328">
        <f>ROUND('[1]Витрати 20 -21'!$S$19,2)</f>
        <v>1.64</v>
      </c>
      <c r="L23" s="309">
        <v>0</v>
      </c>
      <c r="M23" s="309">
        <v>0</v>
      </c>
      <c r="N23" s="309">
        <v>0</v>
      </c>
      <c r="O23" s="309">
        <v>0</v>
      </c>
      <c r="P23" s="309">
        <f t="shared" si="7"/>
        <v>0</v>
      </c>
      <c r="Q23" s="309">
        <f t="shared" si="8"/>
        <v>0</v>
      </c>
      <c r="R23" s="309">
        <f t="shared" si="9"/>
        <v>0</v>
      </c>
      <c r="S23" s="309">
        <f t="shared" si="10"/>
        <v>0.13</v>
      </c>
      <c r="T23" s="309">
        <v>0</v>
      </c>
      <c r="U23" s="309">
        <v>0</v>
      </c>
      <c r="V23" s="309">
        <f t="shared" ref="V23:W23" si="19">V24+V31+V32+V33+V38</f>
        <v>0</v>
      </c>
      <c r="W23" s="309">
        <f t="shared" si="19"/>
        <v>0</v>
      </c>
      <c r="X23" s="311">
        <v>0</v>
      </c>
      <c r="Y23" s="311">
        <v>0</v>
      </c>
      <c r="Z23" s="311">
        <v>0</v>
      </c>
      <c r="AA23" s="328">
        <f>ROUND('[1]Витрати 20 -21'!$T$19,2)</f>
        <v>0.13</v>
      </c>
    </row>
    <row r="24" spans="1:28" ht="30.75" customHeight="1" thickBot="1">
      <c r="A24" s="338"/>
      <c r="B24" s="214" t="s">
        <v>127</v>
      </c>
      <c r="C24" s="340"/>
      <c r="D24" s="310"/>
      <c r="E24" s="310"/>
      <c r="F24" s="310"/>
      <c r="G24" s="310"/>
      <c r="H24" s="219">
        <v>0</v>
      </c>
      <c r="I24" s="219">
        <v>0</v>
      </c>
      <c r="J24" s="219">
        <v>0</v>
      </c>
      <c r="K24" s="329"/>
      <c r="L24" s="310"/>
      <c r="M24" s="341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2"/>
      <c r="Y24" s="312"/>
      <c r="Z24" s="312"/>
      <c r="AA24" s="329"/>
    </row>
    <row r="25" spans="1:28" ht="21.75" customHeight="1" thickBot="1">
      <c r="A25" s="333">
        <v>1.2</v>
      </c>
      <c r="B25" s="215" t="s">
        <v>27</v>
      </c>
      <c r="C25" s="335" t="s">
        <v>21</v>
      </c>
      <c r="D25" s="309">
        <f>H25+P25</f>
        <v>0</v>
      </c>
      <c r="E25" s="309">
        <f>I25+Q25</f>
        <v>0</v>
      </c>
      <c r="F25" s="309">
        <f>J25+R25</f>
        <v>0</v>
      </c>
      <c r="G25" s="309">
        <f>K25+S25</f>
        <v>105.15</v>
      </c>
      <c r="H25" s="219"/>
      <c r="I25" s="219"/>
      <c r="J25" s="219"/>
      <c r="K25" s="328">
        <f>ROUND('[1]Витрати 20 -21'!$V$19,2)</f>
        <v>97.56</v>
      </c>
      <c r="L25" s="342">
        <v>0</v>
      </c>
      <c r="M25" s="344">
        <v>0</v>
      </c>
      <c r="N25" s="346">
        <v>0</v>
      </c>
      <c r="O25" s="309">
        <v>0</v>
      </c>
      <c r="P25" s="309">
        <f t="shared" si="7"/>
        <v>0</v>
      </c>
      <c r="Q25" s="309">
        <f t="shared" si="8"/>
        <v>0</v>
      </c>
      <c r="R25" s="309">
        <f t="shared" si="9"/>
        <v>0</v>
      </c>
      <c r="S25" s="309">
        <f t="shared" si="10"/>
        <v>7.59</v>
      </c>
      <c r="T25" s="309">
        <v>0</v>
      </c>
      <c r="U25" s="309">
        <v>0</v>
      </c>
      <c r="V25" s="309">
        <f t="shared" ref="V25:W25" si="20">V26+V33+V34+V35+V40</f>
        <v>0</v>
      </c>
      <c r="W25" s="309">
        <f t="shared" si="20"/>
        <v>0</v>
      </c>
      <c r="X25" s="311">
        <v>0</v>
      </c>
      <c r="Y25" s="311">
        <v>0</v>
      </c>
      <c r="Z25" s="311">
        <v>0</v>
      </c>
      <c r="AA25" s="328">
        <f>ROUND('[1]Витрати 20 -21'!$W$19,2)</f>
        <v>7.59</v>
      </c>
    </row>
    <row r="26" spans="1:28" ht="32.25" customHeight="1" thickBot="1">
      <c r="A26" s="334"/>
      <c r="B26" s="216" t="s">
        <v>28</v>
      </c>
      <c r="C26" s="336"/>
      <c r="D26" s="310"/>
      <c r="E26" s="310"/>
      <c r="F26" s="310"/>
      <c r="G26" s="310"/>
      <c r="H26" s="219">
        <v>0</v>
      </c>
      <c r="I26" s="219">
        <v>0</v>
      </c>
      <c r="J26" s="219">
        <v>0</v>
      </c>
      <c r="K26" s="329"/>
      <c r="L26" s="343"/>
      <c r="M26" s="345"/>
      <c r="N26" s="347"/>
      <c r="O26" s="310"/>
      <c r="P26" s="310"/>
      <c r="Q26" s="310"/>
      <c r="R26" s="310"/>
      <c r="S26" s="310"/>
      <c r="T26" s="310"/>
      <c r="U26" s="310"/>
      <c r="V26" s="310"/>
      <c r="W26" s="310"/>
      <c r="X26" s="312"/>
      <c r="Y26" s="312"/>
      <c r="Z26" s="312"/>
      <c r="AA26" s="329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53.82</v>
      </c>
      <c r="H27" s="219">
        <v>0</v>
      </c>
      <c r="I27" s="219">
        <v>0</v>
      </c>
      <c r="J27" s="219">
        <v>0</v>
      </c>
      <c r="K27" s="219">
        <f>ROUND(K28+K29+K30+K31,2)</f>
        <v>49.93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3.8899999999999997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3.89</v>
      </c>
    </row>
    <row r="28" spans="1:28" ht="20.25" customHeight="1" thickBot="1">
      <c r="A28" s="350" t="s">
        <v>120</v>
      </c>
      <c r="B28" s="215" t="s">
        <v>30</v>
      </c>
      <c r="C28" s="335" t="s">
        <v>21</v>
      </c>
      <c r="D28" s="309">
        <f t="shared" ref="D28:D31" si="23">H28+P28</f>
        <v>0</v>
      </c>
      <c r="E28" s="309">
        <f t="shared" ref="E28:E31" si="24">I28+Q28</f>
        <v>0</v>
      </c>
      <c r="F28" s="309">
        <v>0</v>
      </c>
      <c r="G28" s="309">
        <f>K28+O28+S28</f>
        <v>23.130000000000003</v>
      </c>
      <c r="H28" s="219"/>
      <c r="I28" s="219"/>
      <c r="J28" s="219"/>
      <c r="K28" s="311">
        <f>ROUND(K25*22%,2)</f>
        <v>21.46</v>
      </c>
      <c r="L28" s="309">
        <v>0</v>
      </c>
      <c r="M28" s="309">
        <v>0</v>
      </c>
      <c r="N28" s="309">
        <v>0</v>
      </c>
      <c r="O28" s="309">
        <v>0</v>
      </c>
      <c r="P28" s="309">
        <f t="shared" si="7"/>
        <v>0</v>
      </c>
      <c r="Q28" s="309">
        <f t="shared" si="8"/>
        <v>0</v>
      </c>
      <c r="R28" s="309">
        <f t="shared" si="9"/>
        <v>0</v>
      </c>
      <c r="S28" s="309">
        <f t="shared" si="10"/>
        <v>1.67</v>
      </c>
      <c r="T28" s="309">
        <v>0</v>
      </c>
      <c r="U28" s="309">
        <v>0</v>
      </c>
      <c r="V28" s="309">
        <f t="shared" ref="V28:W28" si="25">V29+V36+V37+V38+V43</f>
        <v>0</v>
      </c>
      <c r="W28" s="309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1.67</v>
      </c>
    </row>
    <row r="29" spans="1:28" ht="30" customHeight="1" thickBot="1">
      <c r="A29" s="351"/>
      <c r="B29" s="216" t="s">
        <v>31</v>
      </c>
      <c r="C29" s="336"/>
      <c r="D29" s="310"/>
      <c r="E29" s="310"/>
      <c r="F29" s="310"/>
      <c r="G29" s="310"/>
      <c r="H29" s="219">
        <v>0</v>
      </c>
      <c r="I29" s="219">
        <v>0</v>
      </c>
      <c r="J29" s="219">
        <v>0</v>
      </c>
      <c r="K29" s="312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8.4</v>
      </c>
      <c r="H30" s="219">
        <v>0</v>
      </c>
      <c r="I30" s="219">
        <v>0</v>
      </c>
      <c r="J30" s="219">
        <v>0</v>
      </c>
      <c r="K30" s="247">
        <f>ROUND('[1]Витрати 20 -21'!$AE$19,2)</f>
        <v>7.79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0.61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20 -21'!$AF$19,2)</f>
        <v>0.61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22.29</v>
      </c>
      <c r="H31" s="219">
        <v>0</v>
      </c>
      <c r="I31" s="219">
        <v>0</v>
      </c>
      <c r="J31" s="219">
        <v>0</v>
      </c>
      <c r="K31" s="247">
        <f>ROUND('[1]Витрати 20 -21'!$AH$19,2)</f>
        <v>20.68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1.61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20 -21'!$AI$19,2)</f>
        <v>1.61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88.339999999999989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81.96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6.38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6.38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13.8</v>
      </c>
      <c r="H33" s="219">
        <v>0</v>
      </c>
      <c r="I33" s="219">
        <v>0</v>
      </c>
      <c r="J33" s="219">
        <v>0</v>
      </c>
      <c r="K33" s="247">
        <f>ROUND('[1]Витрати 20 -21'!$AN$19,2)</f>
        <v>12.8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1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20 -21'!$AO$19,2)</f>
        <v>1</v>
      </c>
    </row>
    <row r="34" spans="1:27" ht="20.25">
      <c r="A34" s="348" t="s">
        <v>124</v>
      </c>
      <c r="B34" s="214" t="s">
        <v>30</v>
      </c>
      <c r="C34" s="339" t="s">
        <v>21</v>
      </c>
      <c r="D34" s="309">
        <f t="shared" si="31"/>
        <v>0</v>
      </c>
      <c r="E34" s="309">
        <f t="shared" si="32"/>
        <v>0</v>
      </c>
      <c r="F34" s="309">
        <f t="shared" si="26"/>
        <v>0</v>
      </c>
      <c r="G34" s="309">
        <f>K34+O34+S34</f>
        <v>3.04</v>
      </c>
      <c r="H34" s="311">
        <v>0</v>
      </c>
      <c r="I34" s="311">
        <v>0</v>
      </c>
      <c r="J34" s="311">
        <v>0</v>
      </c>
      <c r="K34" s="354">
        <f>ROUND(K33*22%,2)</f>
        <v>2.82</v>
      </c>
      <c r="L34" s="309">
        <v>0</v>
      </c>
      <c r="M34" s="309">
        <v>0</v>
      </c>
      <c r="N34" s="309">
        <v>0</v>
      </c>
      <c r="O34" s="309">
        <v>0</v>
      </c>
      <c r="P34" s="309">
        <f t="shared" si="7"/>
        <v>0</v>
      </c>
      <c r="Q34" s="309">
        <f t="shared" si="8"/>
        <v>0</v>
      </c>
      <c r="R34" s="309">
        <f t="shared" si="9"/>
        <v>0</v>
      </c>
      <c r="S34" s="309">
        <f t="shared" si="10"/>
        <v>0.22</v>
      </c>
      <c r="T34" s="309">
        <v>0</v>
      </c>
      <c r="U34" s="309">
        <v>0</v>
      </c>
      <c r="V34" s="309">
        <f t="shared" ref="V34:W34" si="34">V35+V42+V43+V44+V49</f>
        <v>0</v>
      </c>
      <c r="W34" s="309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0.22</v>
      </c>
    </row>
    <row r="35" spans="1:27" ht="21" thickBot="1">
      <c r="A35" s="349"/>
      <c r="B35" s="192" t="s">
        <v>31</v>
      </c>
      <c r="C35" s="340"/>
      <c r="D35" s="310"/>
      <c r="E35" s="310"/>
      <c r="F35" s="310"/>
      <c r="G35" s="310"/>
      <c r="H35" s="312"/>
      <c r="I35" s="312"/>
      <c r="J35" s="312"/>
      <c r="K35" s="355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71.5</v>
      </c>
      <c r="H36" s="219">
        <v>0</v>
      </c>
      <c r="I36" s="219">
        <v>0</v>
      </c>
      <c r="J36" s="219">
        <v>0</v>
      </c>
      <c r="K36" s="247">
        <f>ROUND('[1]Витрати 20 -21'!$AT$19,2)</f>
        <v>66.34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5.16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20 -21'!$AU$19,2)</f>
        <v>5.16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58.75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54.53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4.22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4.22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39.989999999999995</v>
      </c>
      <c r="H38" s="219">
        <v>0</v>
      </c>
      <c r="I38" s="219">
        <v>0</v>
      </c>
      <c r="J38" s="219">
        <v>0</v>
      </c>
      <c r="K38" s="247">
        <f>ROUND('[1]Витрати 20 -21'!$BC$19-'Додаток 3'!H25,2)</f>
        <v>37.119999999999997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2.87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20 -21'!$BD$19-'Додаток 3'!I25,2)</f>
        <v>2.87</v>
      </c>
    </row>
    <row r="39" spans="1:27" ht="18.75" customHeight="1">
      <c r="A39" s="352">
        <v>2.2000000000000002</v>
      </c>
      <c r="B39" s="214" t="s">
        <v>30</v>
      </c>
      <c r="C39" s="339" t="s">
        <v>21</v>
      </c>
      <c r="D39" s="309">
        <v>0</v>
      </c>
      <c r="E39" s="309">
        <v>0</v>
      </c>
      <c r="F39" s="309">
        <v>0</v>
      </c>
      <c r="G39" s="309">
        <f>K39+O39+S39</f>
        <v>8.8000000000000007</v>
      </c>
      <c r="H39" s="311">
        <v>0</v>
      </c>
      <c r="I39" s="311">
        <v>0</v>
      </c>
      <c r="J39" s="311">
        <v>0</v>
      </c>
      <c r="K39" s="354">
        <f>ROUND(K38*22%,2)</f>
        <v>8.17</v>
      </c>
      <c r="L39" s="309">
        <v>0</v>
      </c>
      <c r="M39" s="309">
        <v>0</v>
      </c>
      <c r="N39" s="309">
        <v>0</v>
      </c>
      <c r="O39" s="309">
        <v>0</v>
      </c>
      <c r="P39" s="309">
        <f t="shared" si="7"/>
        <v>0</v>
      </c>
      <c r="Q39" s="309">
        <f t="shared" si="8"/>
        <v>0</v>
      </c>
      <c r="R39" s="309">
        <f t="shared" si="9"/>
        <v>0</v>
      </c>
      <c r="S39" s="309">
        <f t="shared" si="10"/>
        <v>0.63</v>
      </c>
      <c r="T39" s="309">
        <v>0</v>
      </c>
      <c r="U39" s="309">
        <v>0</v>
      </c>
      <c r="V39" s="309">
        <f t="shared" ref="V39:W39" si="39">V40+V47+V48+V49+V54</f>
        <v>0</v>
      </c>
      <c r="W39" s="309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0.63</v>
      </c>
    </row>
    <row r="40" spans="1:27" ht="19.5" customHeight="1" thickBot="1">
      <c r="A40" s="353"/>
      <c r="B40" s="192" t="s">
        <v>31</v>
      </c>
      <c r="C40" s="340"/>
      <c r="D40" s="310"/>
      <c r="E40" s="310"/>
      <c r="F40" s="310"/>
      <c r="G40" s="310"/>
      <c r="H40" s="312"/>
      <c r="I40" s="312"/>
      <c r="J40" s="312"/>
      <c r="K40" s="355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9.9600000000000009</v>
      </c>
      <c r="H41" s="219">
        <v>0</v>
      </c>
      <c r="I41" s="219">
        <v>0</v>
      </c>
      <c r="J41" s="219">
        <v>0</v>
      </c>
      <c r="K41" s="247">
        <f>ROUND('[1]Витрати 20 -21'!$BI$19-'Додаток 3'!H27,2)</f>
        <v>9.24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0.72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20 -21'!$BJ$19-'Додаток 3'!I27,2)</f>
        <v>0.72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182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182">
        <v>0</v>
      </c>
    </row>
    <row r="44" spans="1:27" ht="19.5" customHeight="1">
      <c r="A44" s="352">
        <v>3.2</v>
      </c>
      <c r="B44" s="214" t="s">
        <v>30</v>
      </c>
      <c r="C44" s="339" t="s">
        <v>21</v>
      </c>
      <c r="D44" s="309">
        <f t="shared" si="31"/>
        <v>0</v>
      </c>
      <c r="E44" s="309">
        <v>0</v>
      </c>
      <c r="F44" s="309">
        <v>0</v>
      </c>
      <c r="G44" s="309">
        <f>K44+O44+S44</f>
        <v>0</v>
      </c>
      <c r="H44" s="311">
        <v>0</v>
      </c>
      <c r="I44" s="311">
        <v>0</v>
      </c>
      <c r="J44" s="311">
        <v>0</v>
      </c>
      <c r="K44" s="354">
        <v>0</v>
      </c>
      <c r="L44" s="309">
        <v>0</v>
      </c>
      <c r="M44" s="309">
        <v>0</v>
      </c>
      <c r="N44" s="309">
        <v>0</v>
      </c>
      <c r="O44" s="309">
        <v>0</v>
      </c>
      <c r="P44" s="309">
        <f t="shared" si="7"/>
        <v>0</v>
      </c>
      <c r="Q44" s="309">
        <f t="shared" si="8"/>
        <v>0</v>
      </c>
      <c r="R44" s="309">
        <f t="shared" si="9"/>
        <v>0</v>
      </c>
      <c r="S44" s="309">
        <f t="shared" si="10"/>
        <v>0</v>
      </c>
      <c r="T44" s="309">
        <v>0</v>
      </c>
      <c r="U44" s="309">
        <v>0</v>
      </c>
      <c r="V44" s="309">
        <f t="shared" ref="V44:W44" si="44">V45+V52+V53+V54+V59</f>
        <v>0</v>
      </c>
      <c r="W44" s="309">
        <f t="shared" si="44"/>
        <v>0</v>
      </c>
      <c r="X44" s="311">
        <v>0</v>
      </c>
      <c r="Y44" s="311">
        <v>0</v>
      </c>
      <c r="Z44" s="311">
        <v>0</v>
      </c>
      <c r="AA44" s="354">
        <f>AA43*22%</f>
        <v>0</v>
      </c>
    </row>
    <row r="45" spans="1:27" ht="25.5" customHeight="1" thickBot="1">
      <c r="A45" s="353"/>
      <c r="B45" s="192" t="s">
        <v>31</v>
      </c>
      <c r="C45" s="340"/>
      <c r="D45" s="310"/>
      <c r="E45" s="310"/>
      <c r="F45" s="310"/>
      <c r="G45" s="310"/>
      <c r="H45" s="312"/>
      <c r="I45" s="312"/>
      <c r="J45" s="312"/>
      <c r="K45" s="355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2"/>
      <c r="Y45" s="312"/>
      <c r="Z45" s="312"/>
      <c r="AA45" s="355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182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182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951.66000000000008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882.95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68.709999999999994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68.709999999999994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122.16999999999999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113.34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8.83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8.83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21.99</v>
      </c>
      <c r="H52" s="259" t="s">
        <v>46</v>
      </c>
      <c r="I52" s="259" t="s">
        <v>46</v>
      </c>
      <c r="J52" s="219">
        <v>0</v>
      </c>
      <c r="K52" s="182">
        <f>ROUND(18%*(K53+K54+K55+K57)/82%,2)</f>
        <v>20.399999999999999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1.59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1.59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23.93</v>
      </c>
      <c r="H54" s="259" t="s">
        <v>46</v>
      </c>
      <c r="I54" s="259" t="s">
        <v>46</v>
      </c>
      <c r="J54" s="219">
        <v>0</v>
      </c>
      <c r="K54" s="247">
        <f>ROUND('[1]Витрати 20 -21'!$CJ$19-'Додаток 3'!H39,2)</f>
        <v>22.2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1.73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20 -21'!$CK$19-'Додаток 3'!I39,2)</f>
        <v>1.73</v>
      </c>
    </row>
    <row r="55" spans="1:28" ht="19.5" customHeight="1">
      <c r="A55" s="352">
        <v>8.4</v>
      </c>
      <c r="B55" s="214" t="s">
        <v>49</v>
      </c>
      <c r="C55" s="339" t="s">
        <v>21</v>
      </c>
      <c r="D55" s="331" t="s">
        <v>46</v>
      </c>
      <c r="E55" s="331" t="s">
        <v>46</v>
      </c>
      <c r="F55" s="311">
        <v>0</v>
      </c>
      <c r="G55" s="309">
        <f t="shared" si="46"/>
        <v>38.18</v>
      </c>
      <c r="H55" s="331" t="s">
        <v>46</v>
      </c>
      <c r="I55" s="331" t="s">
        <v>46</v>
      </c>
      <c r="J55" s="311">
        <v>0</v>
      </c>
      <c r="K55" s="328">
        <f>ROUND('[1]Витрати 20 -21'!$CG$19-'Додаток 3'!H40,2)</f>
        <v>35.42</v>
      </c>
      <c r="L55" s="356" t="s">
        <v>46</v>
      </c>
      <c r="M55" s="356" t="s">
        <v>46</v>
      </c>
      <c r="N55" s="309">
        <v>0</v>
      </c>
      <c r="O55" s="309">
        <v>0</v>
      </c>
      <c r="P55" s="358" t="s">
        <v>129</v>
      </c>
      <c r="Q55" s="331" t="s">
        <v>46</v>
      </c>
      <c r="R55" s="309">
        <f t="shared" si="9"/>
        <v>0</v>
      </c>
      <c r="S55" s="309">
        <f t="shared" si="10"/>
        <v>2.76</v>
      </c>
      <c r="T55" s="331" t="s">
        <v>46</v>
      </c>
      <c r="U55" s="331" t="s">
        <v>46</v>
      </c>
      <c r="V55" s="309">
        <v>0</v>
      </c>
      <c r="W55" s="309">
        <v>0</v>
      </c>
      <c r="X55" s="331" t="s">
        <v>46</v>
      </c>
      <c r="Y55" s="331" t="s">
        <v>46</v>
      </c>
      <c r="Z55" s="311">
        <v>0</v>
      </c>
      <c r="AA55" s="360">
        <f>ROUND('[1]Витрати 20 -21'!$CH$19-'Додаток 3'!I40,2)</f>
        <v>2.76</v>
      </c>
    </row>
    <row r="56" spans="1:28" ht="24" customHeight="1" thickBot="1">
      <c r="A56" s="353"/>
      <c r="B56" s="192" t="s">
        <v>50</v>
      </c>
      <c r="C56" s="340"/>
      <c r="D56" s="332"/>
      <c r="E56" s="332"/>
      <c r="F56" s="312"/>
      <c r="G56" s="310"/>
      <c r="H56" s="332"/>
      <c r="I56" s="332"/>
      <c r="J56" s="312"/>
      <c r="K56" s="329"/>
      <c r="L56" s="357"/>
      <c r="M56" s="357"/>
      <c r="N56" s="310"/>
      <c r="O56" s="310"/>
      <c r="P56" s="359"/>
      <c r="Q56" s="332"/>
      <c r="R56" s="310"/>
      <c r="S56" s="310"/>
      <c r="T56" s="332"/>
      <c r="U56" s="332"/>
      <c r="V56" s="310"/>
      <c r="W56" s="310"/>
      <c r="X56" s="332"/>
      <c r="Y56" s="332"/>
      <c r="Z56" s="312"/>
      <c r="AA56" s="361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38.07</v>
      </c>
      <c r="H57" s="259" t="s">
        <v>46</v>
      </c>
      <c r="I57" s="259" t="s">
        <v>46</v>
      </c>
      <c r="J57" s="219">
        <v>0</v>
      </c>
      <c r="K57" s="182">
        <f>ROUND(K49*4%,2)</f>
        <v>35.32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2.75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2.75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1073.8300000000002</v>
      </c>
      <c r="H58" s="219">
        <v>0</v>
      </c>
      <c r="I58" s="219">
        <v>0</v>
      </c>
      <c r="J58" s="219">
        <v>0</v>
      </c>
      <c r="K58" s="219">
        <f>ROUND(K49+K51,2)</f>
        <v>996.29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77.540000000000006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77.540000000000006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1862.8942579424079</v>
      </c>
      <c r="H59" s="219">
        <v>0</v>
      </c>
      <c r="I59" s="219">
        <v>0</v>
      </c>
      <c r="J59" s="219">
        <v>0</v>
      </c>
      <c r="K59" s="219">
        <f>ROUND(K58/K62*1000,2)</f>
        <v>1862.83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1863.7200000000003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1863.72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1043.0736723042307</v>
      </c>
      <c r="H60" s="219">
        <v>0</v>
      </c>
      <c r="I60" s="219">
        <v>0</v>
      </c>
      <c r="J60" s="219">
        <v>0</v>
      </c>
      <c r="K60" s="219">
        <f>ROUND(K19/K62*1000,2)</f>
        <v>1043.07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1043.1400000000001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1043.1400000000001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819.82058563817714</v>
      </c>
      <c r="H61" s="219">
        <v>0</v>
      </c>
      <c r="I61" s="219">
        <v>0</v>
      </c>
      <c r="J61" s="219">
        <v>0</v>
      </c>
      <c r="K61" s="219">
        <f>ROUND(K59-K60,2)</f>
        <v>819.76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820.58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820.58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576.43100000000004</v>
      </c>
      <c r="H62" s="219">
        <v>0</v>
      </c>
      <c r="I62" s="219">
        <v>0</v>
      </c>
      <c r="J62" s="219">
        <v>0</v>
      </c>
      <c r="K62" s="267">
        <f>ROUND('[1]Витрати 20 -21'!$C$19,3)</f>
        <v>534.82600000000002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41.604999999999997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20 -21'!$D$19,3)</f>
        <v>41.604999999999997</v>
      </c>
    </row>
    <row r="63" spans="1:28" ht="20.25">
      <c r="A63" s="352">
        <v>12</v>
      </c>
      <c r="B63" s="214" t="s">
        <v>58</v>
      </c>
      <c r="C63" s="33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09">
        <v>0</v>
      </c>
      <c r="M63" s="309">
        <v>0</v>
      </c>
      <c r="N63" s="309">
        <v>0</v>
      </c>
      <c r="O63" s="309">
        <v>0</v>
      </c>
      <c r="P63" s="309">
        <f>T63+X63</f>
        <v>0</v>
      </c>
      <c r="Q63" s="309">
        <f>U63+Y63</f>
        <v>0</v>
      </c>
      <c r="R63" s="309">
        <f t="shared" si="9"/>
        <v>0</v>
      </c>
      <c r="S63" s="309">
        <f t="shared" si="10"/>
        <v>0</v>
      </c>
      <c r="T63" s="309">
        <v>0</v>
      </c>
      <c r="U63" s="309">
        <v>0</v>
      </c>
      <c r="V63" s="309">
        <v>0</v>
      </c>
      <c r="W63" s="309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53"/>
      <c r="B64" s="192" t="s">
        <v>59</v>
      </c>
      <c r="C64" s="340"/>
      <c r="D64" s="312"/>
      <c r="E64" s="312"/>
      <c r="F64" s="312"/>
      <c r="G64" s="312"/>
      <c r="H64" s="312"/>
      <c r="I64" s="312"/>
      <c r="J64" s="312"/>
      <c r="K64" s="312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2"/>
      <c r="Y64" s="312"/>
      <c r="Z64" s="312"/>
      <c r="AA64" s="312"/>
    </row>
    <row r="65" spans="1:28" ht="24.75" customHeight="1">
      <c r="A65" s="352">
        <v>13</v>
      </c>
      <c r="B65" s="214" t="s">
        <v>60</v>
      </c>
      <c r="C65" s="33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09">
        <v>0</v>
      </c>
      <c r="M65" s="309">
        <v>0</v>
      </c>
      <c r="N65" s="309">
        <v>0</v>
      </c>
      <c r="O65" s="309">
        <v>0</v>
      </c>
      <c r="P65" s="309">
        <f>T65+X65</f>
        <v>0</v>
      </c>
      <c r="Q65" s="309">
        <f t="shared" ref="Q65" si="56">U65+Y65</f>
        <v>0</v>
      </c>
      <c r="R65" s="309">
        <f t="shared" ref="R65" si="57">V65+Z65</f>
        <v>0</v>
      </c>
      <c r="S65" s="309">
        <v>0</v>
      </c>
      <c r="T65" s="309">
        <v>0</v>
      </c>
      <c r="U65" s="309">
        <v>0</v>
      </c>
      <c r="V65" s="309">
        <v>0</v>
      </c>
      <c r="W65" s="309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53"/>
      <c r="B66" s="192" t="s">
        <v>59</v>
      </c>
      <c r="C66" s="340"/>
      <c r="D66" s="312"/>
      <c r="E66" s="312"/>
      <c r="F66" s="312"/>
      <c r="G66" s="312"/>
      <c r="H66" s="312"/>
      <c r="I66" s="312"/>
      <c r="J66" s="312"/>
      <c r="K66" s="312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576.43100000000004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534.82600000000002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41.604999999999997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41.604999999999997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1650.9521521222837</v>
      </c>
      <c r="H68" s="219">
        <v>0</v>
      </c>
      <c r="I68" s="219">
        <v>0</v>
      </c>
      <c r="J68" s="219">
        <v>0</v>
      </c>
      <c r="K68" s="219">
        <f>ROUND(K49/K67*1000,2)</f>
        <v>1650.91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1651.48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1651.48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64" t="s">
        <v>507</v>
      </c>
      <c r="C74" s="364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63"/>
      <c r="W74" s="363"/>
      <c r="X74" s="363"/>
      <c r="Y74" s="363"/>
      <c r="Z74" s="363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62" t="s">
        <v>64</v>
      </c>
      <c r="B76" s="362"/>
      <c r="C76" s="362"/>
      <c r="D76" s="36"/>
      <c r="E76" s="36"/>
      <c r="F76" s="36"/>
      <c r="G76" s="36"/>
      <c r="H76" s="36"/>
      <c r="I76" s="362" t="s">
        <v>65</v>
      </c>
      <c r="J76" s="362"/>
      <c r="K76" s="362"/>
      <c r="L76" s="362"/>
      <c r="M76" s="362"/>
      <c r="N76" s="36"/>
      <c r="O76" s="36"/>
      <c r="P76" s="36"/>
      <c r="Q76" s="36"/>
      <c r="R76" s="36"/>
      <c r="S76" s="36"/>
      <c r="T76" s="36"/>
      <c r="U76" s="36"/>
      <c r="V76" s="362" t="s">
        <v>66</v>
      </c>
      <c r="W76" s="362"/>
      <c r="X76" s="362"/>
      <c r="Y76" s="362"/>
      <c r="Z76" s="362"/>
      <c r="AA76" s="36"/>
      <c r="AB76" s="36"/>
    </row>
    <row r="77" spans="1:28" ht="15.75">
      <c r="A77" s="2"/>
    </row>
  </sheetData>
  <mergeCells count="262"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zoomScale="60" workbookViewId="0">
      <selection activeCell="H7" sqref="H7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69" t="s">
        <v>559</v>
      </c>
      <c r="B3" s="369"/>
      <c r="C3" s="369"/>
      <c r="D3" s="369"/>
      <c r="E3" s="369"/>
      <c r="F3" s="369"/>
      <c r="G3" s="369"/>
    </row>
    <row r="4" spans="1:9" ht="21" customHeight="1">
      <c r="A4" s="369" t="s">
        <v>560</v>
      </c>
      <c r="B4" s="369"/>
      <c r="C4" s="369"/>
      <c r="D4" s="369"/>
      <c r="E4" s="369"/>
      <c r="F4" s="369"/>
      <c r="G4" s="369"/>
    </row>
    <row r="5" spans="1:9" ht="21" customHeight="1">
      <c r="A5" s="369" t="s">
        <v>561</v>
      </c>
      <c r="B5" s="369"/>
      <c r="C5" s="369"/>
      <c r="D5" s="369"/>
      <c r="E5" s="369"/>
      <c r="F5" s="369"/>
      <c r="G5" s="369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70"/>
      <c r="B7" s="370"/>
      <c r="C7" s="370"/>
      <c r="D7" s="370"/>
      <c r="E7" s="370"/>
      <c r="F7" s="370"/>
      <c r="G7" s="370"/>
    </row>
    <row r="8" spans="1:9" ht="18.75" customHeight="1">
      <c r="A8" s="370" t="s">
        <v>570</v>
      </c>
      <c r="B8" s="370"/>
      <c r="C8" s="370"/>
      <c r="D8" s="370"/>
      <c r="E8" s="370"/>
      <c r="F8" s="370"/>
      <c r="G8" s="370"/>
    </row>
    <row r="9" spans="1:9" ht="24" thickBot="1">
      <c r="A9" s="229"/>
      <c r="B9" s="372" t="s">
        <v>566</v>
      </c>
      <c r="C9" s="372"/>
      <c r="D9" s="373"/>
      <c r="E9" s="373"/>
      <c r="F9" s="373"/>
      <c r="G9" s="230" t="s">
        <v>87</v>
      </c>
    </row>
    <row r="10" spans="1:9" ht="24" thickBot="1">
      <c r="A10" s="231"/>
      <c r="B10" s="232"/>
      <c r="C10" s="293"/>
      <c r="D10" s="374" t="s">
        <v>70</v>
      </c>
      <c r="E10" s="375"/>
      <c r="F10" s="375"/>
      <c r="G10" s="375"/>
      <c r="H10" s="376"/>
      <c r="I10" s="377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1.7799999999999998</v>
      </c>
      <c r="H24" s="272">
        <f>ROUND(H25+H26+H27,2)</f>
        <v>1.65</v>
      </c>
      <c r="I24" s="272">
        <f>ROUND(I25+I26+I27,2)</f>
        <v>0.13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1.2100000000000002</v>
      </c>
      <c r="H25" s="273">
        <f>ROUND('[1]Витрати 20 -21'!$BC$19*'[1]Витрати 20 -21'!$BL$29%,2)</f>
        <v>1.1200000000000001</v>
      </c>
      <c r="I25" s="273">
        <f>ROUND('[1]Витрати 20 -21'!$BD$19*'[1]Витрати 20 -21'!$BM$29%,2)</f>
        <v>0.09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0.27</v>
      </c>
      <c r="H26" s="272">
        <f>ROUND(H25*22%,2)</f>
        <v>0.25</v>
      </c>
      <c r="I26" s="272">
        <f>ROUND(I25*22%,2)</f>
        <v>0.02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0.30000000000000004</v>
      </c>
      <c r="H27" s="273">
        <f>ROUND('[1]Витрати 20 -21'!$BI$19*'[1]Витрати 20 -21'!$BL$29%,2)</f>
        <v>0.28000000000000003</v>
      </c>
      <c r="I27" s="277">
        <f>ROUND('[1]Витрати 20 -21'!$BJ$19*'[1]Витрати 20 -21'!$BM$29%,2)</f>
        <v>0.02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27.25</v>
      </c>
      <c r="H28" s="272">
        <f>ROUND(H29+H30+H31,2)</f>
        <v>25.29</v>
      </c>
      <c r="I28" s="272">
        <f>ROUND(I29+I30+I31,2)</f>
        <v>1.96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22.34</v>
      </c>
      <c r="H29" s="273">
        <f>ROUND('[1]Витрати 20 -21'!$BO$19,2)</f>
        <v>20.73</v>
      </c>
      <c r="I29" s="273">
        <f>ROUND('[1]Витрати 20 -21'!$BP$19,2)</f>
        <v>1.61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4.9099999999999993</v>
      </c>
      <c r="H30" s="272">
        <f>ROUND(H29*22%,2)</f>
        <v>4.5599999999999996</v>
      </c>
      <c r="I30" s="272">
        <f>ROUND(I29*22%,2)</f>
        <v>0.35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20 -21'!$BU$19,2)</f>
        <v>0</v>
      </c>
      <c r="I31" s="273">
        <f>ROUND('[1]Витрати 20 -21'!$BV$19,2)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29.03</v>
      </c>
      <c r="H34" s="272">
        <f>ROUND(H13+H24+H28+H32+H33,2)</f>
        <v>26.94</v>
      </c>
      <c r="I34" s="272">
        <f>ROUND(I13+I24+I28+I32+I33,2)</f>
        <v>2.09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3.7</v>
      </c>
      <c r="H36" s="272">
        <f>ROUND(H37+H38+H39+H40+H41,2)</f>
        <v>3.44</v>
      </c>
      <c r="I36" s="272">
        <f>ROUND(I37+I38+I39+I40+I41,2)</f>
        <v>0.26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0.67</v>
      </c>
      <c r="H37" s="275">
        <f>ROUND(18%*(H38+H39+H40+H41)/82%,2)</f>
        <v>0.62</v>
      </c>
      <c r="I37" s="275">
        <f>ROUND(18%*(I38+I39+I40+I41)/82%,2)</f>
        <v>0.05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0.72000000000000008</v>
      </c>
      <c r="H39" s="273">
        <f>ROUND('[1]Витрати 20 -21'!$CJ$19*'[1]Витрати 20 -21'!$BL$29%,2)</f>
        <v>0.67</v>
      </c>
      <c r="I39" s="273">
        <f>ROUND('[1]Витрати 20 -21'!$CK$19*'[1]Витрати 20 -21'!$BM$29%,2)</f>
        <v>0.05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1.1500000000000001</v>
      </c>
      <c r="H40" s="273">
        <f>ROUND('[1]Витрати 20 -21'!$CG$19*'[1]Витрати 20 -21'!$BL$29%,2)</f>
        <v>1.07</v>
      </c>
      <c r="I40" s="273">
        <f>ROUND('[1]Витрати 20 -21'!$CH$19*'[1]Витрати 20 -21'!$BM$29%,2)</f>
        <v>0.08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1.1600000000000001</v>
      </c>
      <c r="H41" s="272">
        <f>ROUND(H34*4%,2)</f>
        <v>1.08</v>
      </c>
      <c r="I41" s="272">
        <f>ROUND(I34*4%,2)</f>
        <v>0.08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32.729999999999997</v>
      </c>
      <c r="H42" s="272">
        <f>ROUND(H34+H36,2)</f>
        <v>30.38</v>
      </c>
      <c r="I42" s="272">
        <f>ROUND(I34+I36,2)</f>
        <v>2.35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56.78042992136092</v>
      </c>
      <c r="H43" s="272">
        <f>ROUND(H42/H44*1000,2)</f>
        <v>56.8</v>
      </c>
      <c r="I43" s="272">
        <f>ROUND(I42/I44*1000,2)</f>
        <v>56.48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576.43100000000004</v>
      </c>
      <c r="H44" s="281">
        <f>ROUND('Додаток 1'!K67,3)</f>
        <v>534.82600000000002</v>
      </c>
      <c r="I44" s="281">
        <f>ROUND('Додаток 1'!AA67,3)</f>
        <v>41.604999999999997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534.83000000000004</v>
      </c>
      <c r="H45" s="272">
        <f>ROUND(H44,2)</f>
        <v>534.83000000000004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41.604999999999997</v>
      </c>
      <c r="H48" s="272">
        <v>0</v>
      </c>
      <c r="I48" s="280">
        <f>I44</f>
        <v>41.604999999999997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71" t="s">
        <v>486</v>
      </c>
      <c r="G52" s="371"/>
    </row>
    <row r="53" spans="1:7" ht="25.5" customHeight="1">
      <c r="A53" s="362" t="s">
        <v>64</v>
      </c>
      <c r="B53" s="362"/>
      <c r="C53" s="36"/>
      <c r="D53" s="120" t="s">
        <v>65</v>
      </c>
      <c r="E53" s="36"/>
      <c r="F53" s="362" t="s">
        <v>66</v>
      </c>
      <c r="G53" s="362"/>
    </row>
  </sheetData>
  <mergeCells count="10">
    <mergeCell ref="F53:G53"/>
    <mergeCell ref="A53:B53"/>
    <mergeCell ref="F52:G52"/>
    <mergeCell ref="B9:F9"/>
    <mergeCell ref="D10:I10"/>
    <mergeCell ref="A3:G3"/>
    <mergeCell ref="A4:G4"/>
    <mergeCell ref="A5:G5"/>
    <mergeCell ref="A7:G7"/>
    <mergeCell ref="A8:G8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tabSelected="1" view="pageBreakPreview" zoomScale="60" workbookViewId="0">
      <selection activeCell="A7" sqref="A7:K7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70" t="s">
        <v>563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</row>
    <row r="7" spans="1:12" ht="25.5" customHeight="1">
      <c r="A7" s="370" t="s">
        <v>571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</row>
    <row r="8" spans="1:12" ht="24" thickBot="1">
      <c r="A8" s="286"/>
      <c r="B8" s="229"/>
      <c r="C8" s="229"/>
      <c r="D8" s="234" t="s">
        <v>565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421" t="s">
        <v>69</v>
      </c>
      <c r="C9" s="421" t="s">
        <v>89</v>
      </c>
      <c r="D9" s="423" t="s">
        <v>5</v>
      </c>
      <c r="E9" s="424"/>
      <c r="F9" s="421" t="s">
        <v>6</v>
      </c>
      <c r="G9" s="427" t="s">
        <v>90</v>
      </c>
      <c r="H9" s="428"/>
      <c r="I9" s="428"/>
      <c r="J9" s="428"/>
      <c r="K9" s="429"/>
      <c r="L9" s="5"/>
    </row>
    <row r="10" spans="1:12" ht="58.5" customHeight="1" thickBot="1">
      <c r="A10" s="287"/>
      <c r="B10" s="422"/>
      <c r="C10" s="422"/>
      <c r="D10" s="425"/>
      <c r="E10" s="426"/>
      <c r="F10" s="422"/>
      <c r="G10" s="427" t="s">
        <v>82</v>
      </c>
      <c r="H10" s="429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419">
        <v>3</v>
      </c>
      <c r="E11" s="420"/>
      <c r="F11" s="33">
        <v>4</v>
      </c>
      <c r="G11" s="419">
        <v>5</v>
      </c>
      <c r="H11" s="420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413" t="s">
        <v>53</v>
      </c>
      <c r="E12" s="414"/>
      <c r="F12" s="244">
        <f>ROUND('Додаток 1'!G59,2)</f>
        <v>1862.89</v>
      </c>
      <c r="G12" s="415">
        <f>ROUND('Додаток 1'!K59,2)</f>
        <v>1862.83</v>
      </c>
      <c r="H12" s="416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1863.72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79" t="s">
        <v>53</v>
      </c>
      <c r="E13" s="380"/>
      <c r="F13" s="219">
        <f>('Додаток 1'!G49)/F37*1000</f>
        <v>1650.9521521222837</v>
      </c>
      <c r="G13" s="417">
        <f>('Додаток 1'!K49)/G37*1000</f>
        <v>1650.9107635006526</v>
      </c>
      <c r="H13" s="418"/>
      <c r="I13" s="219">
        <v>0</v>
      </c>
      <c r="J13" s="219">
        <v>0</v>
      </c>
      <c r="K13" s="221">
        <f>('Додаток 1'!AA49)/K37*1000</f>
        <v>1651.4841966109843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79" t="s">
        <v>21</v>
      </c>
      <c r="E14" s="380"/>
      <c r="F14" s="182">
        <v>0</v>
      </c>
      <c r="G14" s="405">
        <v>0</v>
      </c>
      <c r="H14" s="406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79" t="s">
        <v>53</v>
      </c>
      <c r="E15" s="380"/>
      <c r="F15" s="219">
        <f>F12-F13</f>
        <v>211.93784787771642</v>
      </c>
      <c r="G15" s="411">
        <f>G12-G13</f>
        <v>211.91923649934733</v>
      </c>
      <c r="H15" s="412"/>
      <c r="I15" s="219">
        <v>0</v>
      </c>
      <c r="J15" s="219">
        <v>0</v>
      </c>
      <c r="K15" s="219">
        <f>K12-K13</f>
        <v>212.2358033890157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413" t="s">
        <v>53</v>
      </c>
      <c r="E16" s="414"/>
      <c r="F16" s="244">
        <f>F17+F18+F19</f>
        <v>0</v>
      </c>
      <c r="G16" s="415">
        <f t="shared" ref="G16:K16" si="1">G17+G18+G19</f>
        <v>0</v>
      </c>
      <c r="H16" s="416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79" t="s">
        <v>53</v>
      </c>
      <c r="E17" s="380"/>
      <c r="F17" s="182">
        <f>G17+I17+J17+K17</f>
        <v>0</v>
      </c>
      <c r="G17" s="405">
        <v>0</v>
      </c>
      <c r="H17" s="406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79" t="s">
        <v>21</v>
      </c>
      <c r="E18" s="380"/>
      <c r="F18" s="182">
        <f>G18+I18+J18+K18</f>
        <v>0</v>
      </c>
      <c r="G18" s="405">
        <v>0</v>
      </c>
      <c r="H18" s="406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79" t="s">
        <v>53</v>
      </c>
      <c r="E19" s="380"/>
      <c r="F19" s="182">
        <f>G19+I19+J19+K19</f>
        <v>0</v>
      </c>
      <c r="G19" s="405">
        <v>0</v>
      </c>
      <c r="H19" s="406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413" t="s">
        <v>53</v>
      </c>
      <c r="E20" s="414"/>
      <c r="F20" s="244">
        <f>ROUND('Додаток 3'!G43,2)</f>
        <v>56.78</v>
      </c>
      <c r="G20" s="415">
        <f>ROUND('Додаток 3'!H43,2)</f>
        <v>56.8</v>
      </c>
      <c r="H20" s="416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56.48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79" t="s">
        <v>53</v>
      </c>
      <c r="E21" s="380"/>
      <c r="F21" s="219">
        <f>('Додаток 3'!G34)/F37*1000</f>
        <v>50.361621772597239</v>
      </c>
      <c r="G21" s="417">
        <f>('Додаток 3'!H34)/G37*1000</f>
        <v>50.37152270084102</v>
      </c>
      <c r="H21" s="418"/>
      <c r="I21" s="219">
        <v>0</v>
      </c>
      <c r="J21" s="219">
        <v>0</v>
      </c>
      <c r="K21" s="219">
        <f>('Додаток 3'!I34)/K37*1000</f>
        <v>50.234346833313303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79" t="s">
        <v>21</v>
      </c>
      <c r="E22" s="380"/>
      <c r="F22" s="182">
        <f t="shared" ref="F22:F26" si="3">G22+I22+J22+K22</f>
        <v>0</v>
      </c>
      <c r="G22" s="405">
        <v>0</v>
      </c>
      <c r="H22" s="406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79" t="s">
        <v>53</v>
      </c>
      <c r="E23" s="380"/>
      <c r="F23" s="219">
        <f>F20-F21</f>
        <v>6.4183782274027621</v>
      </c>
      <c r="G23" s="411">
        <f>G20-G21</f>
        <v>6.4284772991589776</v>
      </c>
      <c r="H23" s="412"/>
      <c r="I23" s="219">
        <v>0</v>
      </c>
      <c r="J23" s="219">
        <v>0</v>
      </c>
      <c r="K23" s="219">
        <f>K20-K21</f>
        <v>6.2456531666866937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413" t="s">
        <v>53</v>
      </c>
      <c r="E24" s="414"/>
      <c r="F24" s="244">
        <f>F12+F16+F20</f>
        <v>1919.67</v>
      </c>
      <c r="G24" s="415">
        <f>G12+G16+G20</f>
        <v>1919.6299999999999</v>
      </c>
      <c r="H24" s="416"/>
      <c r="I24" s="244">
        <f t="shared" ref="I24:J24" si="4">I12+I20</f>
        <v>0</v>
      </c>
      <c r="J24" s="244">
        <f t="shared" si="4"/>
        <v>0</v>
      </c>
      <c r="K24" s="244">
        <f>K12+K16+K20</f>
        <v>1920.2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79" t="s">
        <v>53</v>
      </c>
      <c r="E25" s="380"/>
      <c r="F25" s="182">
        <f>F13+F17+F21</f>
        <v>1701.313773894881</v>
      </c>
      <c r="G25" s="399">
        <f>G13+G17+G21</f>
        <v>1701.2822862014937</v>
      </c>
      <c r="H25" s="400"/>
      <c r="I25" s="182">
        <f t="shared" ref="I25:K25" si="5">I13+I17+I21</f>
        <v>0</v>
      </c>
      <c r="J25" s="182">
        <f t="shared" si="5"/>
        <v>0</v>
      </c>
      <c r="K25" s="182">
        <f t="shared" si="5"/>
        <v>1701.7185434442977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79" t="s">
        <v>21</v>
      </c>
      <c r="E26" s="380"/>
      <c r="F26" s="182">
        <f t="shared" si="3"/>
        <v>0</v>
      </c>
      <c r="G26" s="405">
        <f>G14+G18+G22</f>
        <v>0</v>
      </c>
      <c r="H26" s="406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79" t="s">
        <v>53</v>
      </c>
      <c r="E27" s="380"/>
      <c r="F27" s="182">
        <f>F15+F19+F23</f>
        <v>218.35622610511919</v>
      </c>
      <c r="G27" s="399">
        <f>G15+G19+G23</f>
        <v>218.34771379850631</v>
      </c>
      <c r="H27" s="400"/>
      <c r="I27" s="182">
        <v>0</v>
      </c>
      <c r="J27" s="182">
        <f t="shared" ref="J27" si="6">J24-J25-J26</f>
        <v>0</v>
      </c>
      <c r="K27" s="182">
        <f>K15+K19+K23</f>
        <v>218.48145655570238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79" t="s">
        <v>21</v>
      </c>
      <c r="E28" s="380"/>
      <c r="F28" s="182">
        <f>F29+F30+F31</f>
        <v>1106.56</v>
      </c>
      <c r="G28" s="381">
        <f>G29+G30+G31</f>
        <v>1026.67</v>
      </c>
      <c r="H28" s="382"/>
      <c r="I28" s="263">
        <f t="shared" ref="I28:J29" si="7">I29+I30+I31</f>
        <v>0</v>
      </c>
      <c r="J28" s="263">
        <f t="shared" si="7"/>
        <v>0</v>
      </c>
      <c r="K28" s="263">
        <f>K29+K30+K31</f>
        <v>79.89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79" t="s">
        <v>21</v>
      </c>
      <c r="E29" s="380"/>
      <c r="F29" s="263">
        <f>G29+K29</f>
        <v>980.68999999999994</v>
      </c>
      <c r="G29" s="407">
        <f>ROUND('Додаток 1'!K49+'Додаток 3'!H34,2)</f>
        <v>909.89</v>
      </c>
      <c r="H29" s="408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70.8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79" t="s">
        <v>21</v>
      </c>
      <c r="E30" s="380"/>
      <c r="F30" s="263">
        <v>0</v>
      </c>
      <c r="G30" s="409">
        <v>0</v>
      </c>
      <c r="H30" s="410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79" t="s">
        <v>21</v>
      </c>
      <c r="E31" s="380"/>
      <c r="F31" s="263">
        <f>G31+K31</f>
        <v>125.87</v>
      </c>
      <c r="G31" s="407">
        <f>ROUND('Додаток 1'!K51+'Додаток 3'!H36,2)</f>
        <v>116.78</v>
      </c>
      <c r="H31" s="408"/>
      <c r="I31" s="263">
        <v>0</v>
      </c>
      <c r="J31" s="263">
        <v>0</v>
      </c>
      <c r="K31" s="257">
        <f>ROUND('Додаток 1'!AA51+'Додаток 3'!I36,2)</f>
        <v>9.09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79" t="s">
        <v>21</v>
      </c>
      <c r="E32" s="380"/>
      <c r="F32" s="182">
        <f>F33+F34+F35</f>
        <v>1106.56</v>
      </c>
      <c r="G32" s="399">
        <f t="shared" ref="G32:K32" si="8">G28</f>
        <v>1026.67</v>
      </c>
      <c r="H32" s="400"/>
      <c r="I32" s="182">
        <v>0</v>
      </c>
      <c r="J32" s="182">
        <v>0</v>
      </c>
      <c r="K32" s="182">
        <f t="shared" si="8"/>
        <v>79.89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79" t="s">
        <v>21</v>
      </c>
      <c r="E33" s="380"/>
      <c r="F33" s="182">
        <f>F29</f>
        <v>980.68999999999994</v>
      </c>
      <c r="G33" s="399">
        <f t="shared" ref="G33:K33" si="9">G29</f>
        <v>909.89</v>
      </c>
      <c r="H33" s="400"/>
      <c r="I33" s="182">
        <f t="shared" si="9"/>
        <v>0</v>
      </c>
      <c r="J33" s="182">
        <f t="shared" si="9"/>
        <v>0</v>
      </c>
      <c r="K33" s="182">
        <f t="shared" si="9"/>
        <v>70.8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79" t="s">
        <v>21</v>
      </c>
      <c r="E34" s="380"/>
      <c r="F34" s="182">
        <v>0</v>
      </c>
      <c r="G34" s="405">
        <v>0</v>
      </c>
      <c r="H34" s="406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79" t="s">
        <v>21</v>
      </c>
      <c r="E35" s="380"/>
      <c r="F35" s="182">
        <f>F31</f>
        <v>125.87</v>
      </c>
      <c r="G35" s="399">
        <f t="shared" ref="G35:K35" si="10">G32-G33-G34</f>
        <v>116.78000000000009</v>
      </c>
      <c r="H35" s="400"/>
      <c r="I35" s="182">
        <f t="shared" si="10"/>
        <v>0</v>
      </c>
      <c r="J35" s="182">
        <f t="shared" si="10"/>
        <v>0</v>
      </c>
      <c r="K35" s="182">
        <f t="shared" si="10"/>
        <v>9.0900000000000034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79" t="s">
        <v>57</v>
      </c>
      <c r="E36" s="380"/>
      <c r="F36" s="190">
        <f>F37+F38</f>
        <v>576.43100000000004</v>
      </c>
      <c r="G36" s="401">
        <f t="shared" ref="G36:K36" si="11">G37+G38</f>
        <v>534.82600000000002</v>
      </c>
      <c r="H36" s="402"/>
      <c r="I36" s="190">
        <f t="shared" si="11"/>
        <v>0</v>
      </c>
      <c r="J36" s="190">
        <f t="shared" si="11"/>
        <v>0</v>
      </c>
      <c r="K36" s="190">
        <f t="shared" si="11"/>
        <v>41.604999999999997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79" t="s">
        <v>57</v>
      </c>
      <c r="E37" s="380"/>
      <c r="F37" s="190">
        <f>G37+K37</f>
        <v>576.43100000000004</v>
      </c>
      <c r="G37" s="403">
        <f>'Додаток 1'!K67</f>
        <v>534.82600000000002</v>
      </c>
      <c r="H37" s="404"/>
      <c r="I37" s="190">
        <v>0</v>
      </c>
      <c r="J37" s="190">
        <v>0</v>
      </c>
      <c r="K37" s="279">
        <f>'Додаток 1'!AA67</f>
        <v>41.604999999999997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79" t="s">
        <v>57</v>
      </c>
      <c r="E38" s="380"/>
      <c r="F38" s="190">
        <v>0</v>
      </c>
      <c r="G38" s="393">
        <v>0</v>
      </c>
      <c r="H38" s="394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395"/>
      <c r="E39" s="396"/>
      <c r="F39" s="266" t="s">
        <v>129</v>
      </c>
      <c r="G39" s="397" t="s">
        <v>129</v>
      </c>
      <c r="H39" s="398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79" t="s">
        <v>111</v>
      </c>
      <c r="E40" s="380"/>
      <c r="F40" s="263">
        <f>F15/F13*100</f>
        <v>12.837310130718949</v>
      </c>
      <c r="G40" s="381">
        <f t="shared" ref="G40:K40" si="12">G15/G13*100</f>
        <v>12.836504624270903</v>
      </c>
      <c r="H40" s="382"/>
      <c r="I40" s="263">
        <v>0</v>
      </c>
      <c r="J40" s="263">
        <v>0</v>
      </c>
      <c r="K40" s="263">
        <f t="shared" si="12"/>
        <v>12.851216125745884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79" t="s">
        <v>111</v>
      </c>
      <c r="E41" s="380"/>
      <c r="F41" s="263">
        <v>0</v>
      </c>
      <c r="G41" s="381">
        <v>0</v>
      </c>
      <c r="H41" s="382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383" t="s">
        <v>111</v>
      </c>
      <c r="E42" s="335"/>
      <c r="F42" s="264">
        <f>F23/F21*100</f>
        <v>12.744582087495701</v>
      </c>
      <c r="G42" s="384">
        <f t="shared" ref="G42:K42" si="13">G23/G21*100</f>
        <v>12.762126206384556</v>
      </c>
      <c r="H42" s="385"/>
      <c r="I42" s="264">
        <v>0</v>
      </c>
      <c r="J42" s="264">
        <v>0</v>
      </c>
      <c r="K42" s="264">
        <f t="shared" si="13"/>
        <v>12.433033492822961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386" t="s">
        <v>111</v>
      </c>
      <c r="E43" s="387"/>
      <c r="F43" s="265">
        <f>F27/F25*100</f>
        <v>12.834565231622626</v>
      </c>
      <c r="G43" s="388">
        <f t="shared" ref="G43:K43" si="14">G27/G25*100</f>
        <v>12.834302429964053</v>
      </c>
      <c r="H43" s="389"/>
      <c r="I43" s="265">
        <v>0</v>
      </c>
      <c r="J43" s="265">
        <v>0</v>
      </c>
      <c r="K43" s="265">
        <f t="shared" si="14"/>
        <v>12.838871468926548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390" t="s">
        <v>497</v>
      </c>
      <c r="C45" s="390"/>
      <c r="D45" s="390"/>
      <c r="E45" s="390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391" t="s">
        <v>564</v>
      </c>
      <c r="B46" s="391"/>
      <c r="C46" s="391"/>
      <c r="D46" s="391"/>
      <c r="E46" s="392"/>
      <c r="F46" s="392"/>
      <c r="G46" s="392"/>
      <c r="H46" s="378" t="s">
        <v>486</v>
      </c>
      <c r="I46" s="378"/>
      <c r="J46" s="378"/>
      <c r="K46" s="378"/>
      <c r="L46" s="378"/>
    </row>
    <row r="47" spans="1:12" ht="29.25" customHeight="1">
      <c r="A47" s="362" t="s">
        <v>64</v>
      </c>
      <c r="B47" s="362"/>
      <c r="C47" s="362"/>
      <c r="D47" s="362"/>
      <c r="E47" s="362" t="s">
        <v>65</v>
      </c>
      <c r="F47" s="362"/>
      <c r="G47" s="362"/>
      <c r="H47" s="362" t="s">
        <v>66</v>
      </c>
      <c r="I47" s="362"/>
      <c r="J47" s="362"/>
      <c r="K47" s="362"/>
      <c r="L47" s="362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B9:B10"/>
    <mergeCell ref="C9:C10"/>
    <mergeCell ref="D9:E10"/>
    <mergeCell ref="F9:F10"/>
    <mergeCell ref="G9:K9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G38:H38"/>
    <mergeCell ref="D39:E39"/>
    <mergeCell ref="G39:H39"/>
    <mergeCell ref="D40:E40"/>
    <mergeCell ref="G40:H40"/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30"/>
      <c r="E8" s="430"/>
      <c r="F8" s="430"/>
    </row>
    <row r="9" spans="1:18" ht="20.25" customHeight="1">
      <c r="B9" s="431"/>
      <c r="C9" s="431"/>
      <c r="D9" s="150"/>
      <c r="E9" s="150"/>
      <c r="F9" s="150"/>
    </row>
    <row r="10" spans="1:18" ht="20.25" customHeight="1">
      <c r="A10" s="24"/>
      <c r="B10" s="432"/>
      <c r="C10" s="432"/>
      <c r="D10" s="239"/>
      <c r="E10" s="239"/>
      <c r="F10" s="239"/>
    </row>
    <row r="11" spans="1:18" ht="21" customHeight="1">
      <c r="A11" s="24"/>
      <c r="B11" s="436"/>
      <c r="C11" s="436"/>
      <c r="D11" s="436"/>
      <c r="E11" s="436"/>
      <c r="F11" s="436"/>
    </row>
    <row r="12" spans="1:18" ht="23.25">
      <c r="B12" s="433"/>
      <c r="C12" s="433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67" t="s">
        <v>547</v>
      </c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</row>
    <row r="16" spans="1:18" ht="25.5" customHeight="1">
      <c r="A16" s="24"/>
      <c r="B16" s="434" t="s">
        <v>512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148"/>
    </row>
    <row r="17" spans="1:19" ht="26.25">
      <c r="A17" s="24"/>
      <c r="B17" s="435" t="s">
        <v>514</v>
      </c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72" t="s">
        <v>515</v>
      </c>
      <c r="H19" s="372"/>
      <c r="I19" s="372"/>
      <c r="J19" s="372"/>
      <c r="K19" s="372"/>
    </row>
    <row r="20" spans="1:19" ht="25.5" customHeight="1" thickBot="1">
      <c r="B20" s="154" t="s">
        <v>2</v>
      </c>
      <c r="C20" s="439" t="s">
        <v>4</v>
      </c>
      <c r="D20" s="143" t="s">
        <v>176</v>
      </c>
      <c r="E20" s="143" t="s">
        <v>178</v>
      </c>
      <c r="F20" s="439" t="s">
        <v>135</v>
      </c>
      <c r="G20" s="439" t="s">
        <v>136</v>
      </c>
      <c r="H20" s="374" t="s">
        <v>137</v>
      </c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442"/>
    </row>
    <row r="21" spans="1:19" ht="85.5" customHeight="1" thickBot="1">
      <c r="B21" s="155" t="s">
        <v>3</v>
      </c>
      <c r="C21" s="440"/>
      <c r="D21" s="144" t="s">
        <v>177</v>
      </c>
      <c r="E21" s="144" t="s">
        <v>179</v>
      </c>
      <c r="F21" s="440"/>
      <c r="G21" s="440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41"/>
      <c r="D22" s="146"/>
      <c r="E22" s="146"/>
      <c r="F22" s="441"/>
      <c r="G22" s="441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7"/>
      <c r="C69" s="437"/>
      <c r="D69" s="437"/>
      <c r="E69" s="437"/>
      <c r="F69" s="18"/>
      <c r="G69" s="438"/>
      <c r="H69" s="438"/>
      <c r="I69" s="438"/>
      <c r="J69" s="438"/>
      <c r="K69" s="18"/>
      <c r="L69" s="18"/>
      <c r="M69" s="438"/>
      <c r="N69" s="438"/>
      <c r="O69" s="438"/>
      <c r="P69" s="438"/>
      <c r="Q69" s="438"/>
      <c r="R69" s="438"/>
      <c r="S69" s="18"/>
    </row>
    <row r="87" spans="8:10">
      <c r="H87" s="11"/>
      <c r="J87" s="11"/>
    </row>
  </sheetData>
  <mergeCells count="16"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  <mergeCell ref="D8:F8"/>
    <mergeCell ref="B9:C9"/>
    <mergeCell ref="B10:C10"/>
    <mergeCell ref="B12:C12"/>
    <mergeCell ref="B15:R15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67" t="s">
        <v>499</v>
      </c>
      <c r="B6" s="367"/>
      <c r="C6" s="367"/>
      <c r="D6" s="367"/>
      <c r="E6" s="367"/>
      <c r="F6" s="367"/>
      <c r="G6" s="367"/>
      <c r="H6" s="367"/>
      <c r="I6" s="367"/>
      <c r="J6" s="367"/>
      <c r="K6" s="156"/>
    </row>
    <row r="7" spans="1:11" ht="26.25">
      <c r="A7" s="175"/>
      <c r="B7" s="156"/>
      <c r="C7" s="156"/>
      <c r="D7" s="367" t="s">
        <v>539</v>
      </c>
      <c r="E7" s="367"/>
      <c r="F7" s="367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45" t="s">
        <v>538</v>
      </c>
      <c r="D8" s="445"/>
      <c r="E8" s="445"/>
      <c r="F8" s="445"/>
      <c r="G8" s="445"/>
      <c r="H8" s="445"/>
      <c r="I8" s="445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43" t="s">
        <v>196</v>
      </c>
      <c r="E9" s="444"/>
      <c r="F9" s="188" t="s">
        <v>531</v>
      </c>
      <c r="G9" s="443" t="s">
        <v>532</v>
      </c>
      <c r="H9" s="444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419">
        <v>4</v>
      </c>
      <c r="E10" s="420"/>
      <c r="F10" s="33">
        <v>5</v>
      </c>
      <c r="G10" s="419">
        <v>6</v>
      </c>
      <c r="H10" s="420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46">
        <f>D15+D14+D13+D12</f>
        <v>103.922</v>
      </c>
      <c r="E11" s="447"/>
      <c r="F11" s="246">
        <v>8265</v>
      </c>
      <c r="G11" s="448">
        <f t="shared" ref="G11:J11" si="0">G12+G13+G14+G15</f>
        <v>76.822999999999993</v>
      </c>
      <c r="H11" s="449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46">
        <v>91.432000000000002</v>
      </c>
      <c r="E12" s="447"/>
      <c r="F12" s="246">
        <v>8265</v>
      </c>
      <c r="G12" s="448">
        <f>'[1]Витрати 20 -21'!$CW$15/1000</f>
        <v>71.191999999999993</v>
      </c>
      <c r="H12" s="449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46">
        <f t="shared" ref="D13:D14" si="2">B13*C13</f>
        <v>0</v>
      </c>
      <c r="E13" s="447"/>
      <c r="F13" s="247">
        <v>0</v>
      </c>
      <c r="G13" s="450">
        <v>0</v>
      </c>
      <c r="H13" s="451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46">
        <f t="shared" si="2"/>
        <v>0</v>
      </c>
      <c r="E14" s="447"/>
      <c r="F14" s="247">
        <v>0</v>
      </c>
      <c r="G14" s="450">
        <v>0</v>
      </c>
      <c r="H14" s="451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46">
        <v>12.49</v>
      </c>
      <c r="E15" s="447"/>
      <c r="F15" s="246">
        <v>8265</v>
      </c>
      <c r="G15" s="448">
        <f>'[1]Витрати 20 -21'!$CX$15/1000</f>
        <v>5.6310000000000002</v>
      </c>
      <c r="H15" s="449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401">
        <v>0</v>
      </c>
      <c r="E16" s="402"/>
      <c r="F16" s="182">
        <v>0</v>
      </c>
      <c r="G16" s="405">
        <v>0</v>
      </c>
      <c r="H16" s="406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401">
        <v>0</v>
      </c>
      <c r="E17" s="402"/>
      <c r="F17" s="182">
        <v>0</v>
      </c>
      <c r="G17" s="405">
        <v>0</v>
      </c>
      <c r="H17" s="406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401">
        <v>0</v>
      </c>
      <c r="E18" s="402"/>
      <c r="F18" s="182">
        <v>0</v>
      </c>
      <c r="G18" s="405">
        <v>0</v>
      </c>
      <c r="H18" s="406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401">
        <v>0</v>
      </c>
      <c r="E19" s="402"/>
      <c r="F19" s="182">
        <v>0</v>
      </c>
      <c r="G19" s="405">
        <v>0</v>
      </c>
      <c r="H19" s="406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401">
        <v>0</v>
      </c>
      <c r="E20" s="402"/>
      <c r="F20" s="182">
        <v>0</v>
      </c>
      <c r="G20" s="405">
        <v>0</v>
      </c>
      <c r="H20" s="406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401">
        <v>0</v>
      </c>
      <c r="E21" s="402"/>
      <c r="F21" s="182">
        <v>0</v>
      </c>
      <c r="G21" s="405">
        <v>0</v>
      </c>
      <c r="H21" s="406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401">
        <v>0</v>
      </c>
      <c r="E22" s="402"/>
      <c r="F22" s="182">
        <v>0</v>
      </c>
      <c r="G22" s="393">
        <v>0</v>
      </c>
      <c r="H22" s="394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401">
        <v>0</v>
      </c>
      <c r="E23" s="402"/>
      <c r="F23" s="182">
        <v>0</v>
      </c>
      <c r="G23" s="405">
        <v>0</v>
      </c>
      <c r="H23" s="406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401">
        <v>0</v>
      </c>
      <c r="E24" s="402"/>
      <c r="F24" s="182">
        <v>0</v>
      </c>
      <c r="G24" s="405">
        <v>0</v>
      </c>
      <c r="H24" s="406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401">
        <v>0</v>
      </c>
      <c r="E25" s="402"/>
      <c r="F25" s="182">
        <v>0</v>
      </c>
      <c r="G25" s="405">
        <v>0</v>
      </c>
      <c r="H25" s="406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401">
        <v>0</v>
      </c>
      <c r="E26" s="402"/>
      <c r="F26" s="182">
        <v>0</v>
      </c>
      <c r="G26" s="405">
        <v>0</v>
      </c>
      <c r="H26" s="406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401">
        <v>0</v>
      </c>
      <c r="E27" s="402"/>
      <c r="F27" s="182">
        <v>0</v>
      </c>
      <c r="G27" s="405">
        <v>0</v>
      </c>
      <c r="H27" s="406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401">
        <v>0</v>
      </c>
      <c r="E28" s="402"/>
      <c r="F28" s="182">
        <v>0</v>
      </c>
      <c r="G28" s="405">
        <v>0</v>
      </c>
      <c r="H28" s="406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401">
        <v>0</v>
      </c>
      <c r="E29" s="402"/>
      <c r="F29" s="182">
        <v>0</v>
      </c>
      <c r="G29" s="405">
        <v>0</v>
      </c>
      <c r="H29" s="406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401">
        <v>0</v>
      </c>
      <c r="E30" s="402"/>
      <c r="F30" s="182">
        <v>0</v>
      </c>
      <c r="G30" s="405">
        <v>0</v>
      </c>
      <c r="H30" s="406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52">
        <f t="shared" ref="D31:J31" si="3">D32+D33+D34+D35</f>
        <v>103.922</v>
      </c>
      <c r="E31" s="453"/>
      <c r="F31" s="181">
        <f>F11</f>
        <v>8265</v>
      </c>
      <c r="G31" s="393">
        <f t="shared" si="3"/>
        <v>76.822999999999993</v>
      </c>
      <c r="H31" s="394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52">
        <f t="shared" ref="D32:K32" si="4">D12+D17+D22+D27</f>
        <v>91.432000000000002</v>
      </c>
      <c r="E32" s="453"/>
      <c r="F32" s="181">
        <f>F12</f>
        <v>8265</v>
      </c>
      <c r="G32" s="393">
        <f t="shared" si="4"/>
        <v>71.191999999999993</v>
      </c>
      <c r="H32" s="394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401">
        <f t="shared" si="5"/>
        <v>0</v>
      </c>
      <c r="E33" s="402"/>
      <c r="F33" s="182">
        <f t="shared" si="5"/>
        <v>0</v>
      </c>
      <c r="G33" s="393">
        <f t="shared" si="5"/>
        <v>0</v>
      </c>
      <c r="H33" s="394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4">
        <f t="shared" si="6"/>
        <v>0</v>
      </c>
      <c r="E34" s="455"/>
      <c r="F34" s="201">
        <f t="shared" si="6"/>
        <v>0</v>
      </c>
      <c r="G34" s="456">
        <f t="shared" si="6"/>
        <v>0</v>
      </c>
      <c r="H34" s="457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58">
        <f t="shared" ref="D35:K35" si="7">D15+D20+D25+D30</f>
        <v>12.49</v>
      </c>
      <c r="E35" s="459"/>
      <c r="F35" s="202">
        <f>F15</f>
        <v>8265</v>
      </c>
      <c r="G35" s="460">
        <f t="shared" si="7"/>
        <v>5.6310000000000002</v>
      </c>
      <c r="H35" s="461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392" t="s">
        <v>484</v>
      </c>
      <c r="B37" s="392"/>
      <c r="C37" s="392"/>
      <c r="D37" s="392"/>
      <c r="E37" s="463" t="s">
        <v>204</v>
      </c>
      <c r="F37" s="463"/>
      <c r="G37" s="463"/>
      <c r="H37" s="463" t="s">
        <v>204</v>
      </c>
      <c r="I37" s="463"/>
      <c r="J37" s="463"/>
      <c r="K37" s="463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64" t="s">
        <v>486</v>
      </c>
      <c r="J38" s="464"/>
      <c r="K38" s="464"/>
    </row>
    <row r="39" spans="1:11" ht="26.25" customHeight="1">
      <c r="A39" s="462" t="s">
        <v>64</v>
      </c>
      <c r="B39" s="462"/>
      <c r="C39" s="462"/>
      <c r="D39" s="462"/>
      <c r="E39" s="462" t="s">
        <v>65</v>
      </c>
      <c r="F39" s="462"/>
      <c r="G39" s="462"/>
      <c r="H39" s="462" t="s">
        <v>501</v>
      </c>
      <c r="I39" s="462"/>
      <c r="J39" s="462"/>
      <c r="K39" s="462"/>
    </row>
  </sheetData>
  <mergeCells count="64"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6:J6"/>
    <mergeCell ref="D7:F7"/>
    <mergeCell ref="D9:E9"/>
    <mergeCell ref="G9:H9"/>
    <mergeCell ref="D10:E10"/>
    <mergeCell ref="G10:H10"/>
    <mergeCell ref="C8:I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5" t="s">
        <v>553</v>
      </c>
      <c r="F5" s="465"/>
      <c r="G5" s="465"/>
      <c r="H5" s="465"/>
      <c r="I5" s="465"/>
      <c r="J5" s="156"/>
      <c r="K5" s="156"/>
      <c r="L5" s="156"/>
      <c r="M5" s="156"/>
      <c r="N5" s="156"/>
      <c r="O5" s="107"/>
    </row>
    <row r="6" spans="1:16" ht="25.5">
      <c r="A6" s="367" t="s">
        <v>208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2" t="s">
        <v>508</v>
      </c>
      <c r="E8" s="472"/>
      <c r="F8" s="472"/>
      <c r="G8" s="472"/>
      <c r="H8" s="472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7" t="s">
        <v>223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9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7" t="s">
        <v>243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9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7" t="s">
        <v>248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9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71" t="s">
        <v>497</v>
      </c>
      <c r="B49" s="471"/>
      <c r="C49" s="47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70" t="s">
        <v>498</v>
      </c>
      <c r="B50" s="470"/>
      <c r="C50" s="96"/>
      <c r="D50" s="91"/>
      <c r="E50" s="91"/>
      <c r="F50" s="91"/>
      <c r="G50" s="91"/>
      <c r="H50" s="91"/>
      <c r="I50" s="91"/>
      <c r="J50" s="91"/>
      <c r="K50" s="371" t="s">
        <v>486</v>
      </c>
      <c r="L50" s="371"/>
      <c r="M50" s="371"/>
      <c r="N50" s="371"/>
      <c r="O50" s="14"/>
    </row>
    <row r="51" spans="1:15" ht="25.5" customHeight="1">
      <c r="A51" s="466" t="s">
        <v>64</v>
      </c>
      <c r="B51" s="466"/>
      <c r="C51" s="36"/>
      <c r="D51" s="36"/>
      <c r="E51" s="36"/>
      <c r="F51" s="466" t="s">
        <v>65</v>
      </c>
      <c r="G51" s="466"/>
      <c r="H51" s="466"/>
      <c r="I51" s="466"/>
      <c r="J51" s="36"/>
      <c r="K51" s="466" t="s">
        <v>66</v>
      </c>
      <c r="L51" s="466"/>
      <c r="M51" s="466"/>
      <c r="N51" s="466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67"/>
      <c r="B6" s="367"/>
      <c r="C6" s="367"/>
      <c r="D6" s="367"/>
      <c r="E6" s="367"/>
      <c r="F6" s="367"/>
      <c r="G6" s="148"/>
    </row>
    <row r="7" spans="1:7" ht="25.5">
      <c r="A7" s="472" t="s">
        <v>552</v>
      </c>
      <c r="B7" s="472"/>
      <c r="C7" s="472"/>
      <c r="D7" s="472"/>
      <c r="E7" s="472"/>
      <c r="F7" s="472"/>
      <c r="G7" s="472"/>
    </row>
    <row r="8" spans="1:7" ht="25.5">
      <c r="A8" s="472" t="s">
        <v>328</v>
      </c>
      <c r="B8" s="472"/>
      <c r="C8" s="472"/>
      <c r="D8" s="472"/>
      <c r="E8" s="472"/>
      <c r="F8" s="472"/>
      <c r="G8" s="472"/>
    </row>
    <row r="9" spans="1:7" ht="39" customHeight="1" thickBot="1">
      <c r="A9" s="186"/>
      <c r="B9" s="365" t="s">
        <v>529</v>
      </c>
      <c r="C9" s="365"/>
      <c r="D9" s="365"/>
      <c r="E9" s="365"/>
      <c r="F9" s="365"/>
      <c r="G9" s="186"/>
    </row>
    <row r="10" spans="1:7" ht="39" customHeight="1" thickBot="1">
      <c r="A10" s="186"/>
      <c r="B10" s="365" t="s">
        <v>528</v>
      </c>
      <c r="C10" s="365"/>
      <c r="D10" s="365"/>
      <c r="E10" s="365"/>
      <c r="F10" s="365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4" t="s">
        <v>7</v>
      </c>
      <c r="B13" s="475"/>
      <c r="C13" s="475"/>
      <c r="D13" s="475"/>
      <c r="E13" s="475"/>
      <c r="F13" s="475"/>
      <c r="G13" s="476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4" t="s">
        <v>274</v>
      </c>
      <c r="B30" s="475"/>
      <c r="C30" s="475"/>
      <c r="D30" s="475"/>
      <c r="E30" s="475"/>
      <c r="F30" s="475"/>
      <c r="G30" s="476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4" t="s">
        <v>248</v>
      </c>
      <c r="B54" s="475"/>
      <c r="C54" s="475"/>
      <c r="D54" s="475"/>
      <c r="E54" s="475"/>
      <c r="F54" s="475"/>
      <c r="G54" s="476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4" t="s">
        <v>299</v>
      </c>
      <c r="B79" s="475"/>
      <c r="C79" s="475"/>
      <c r="D79" s="475"/>
      <c r="E79" s="475"/>
      <c r="F79" s="475"/>
      <c r="G79" s="476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4" t="s">
        <v>312</v>
      </c>
      <c r="B101" s="475"/>
      <c r="C101" s="475"/>
      <c r="D101" s="475"/>
      <c r="E101" s="475"/>
      <c r="F101" s="475"/>
      <c r="G101" s="476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71" t="s">
        <v>484</v>
      </c>
      <c r="C125" s="471"/>
    </row>
    <row r="126" spans="1:7" ht="17.25" customHeight="1">
      <c r="B126" s="392" t="s">
        <v>485</v>
      </c>
      <c r="C126" s="392"/>
      <c r="D126" s="477"/>
      <c r="E126" s="477"/>
      <c r="F126" s="371" t="s">
        <v>486</v>
      </c>
      <c r="G126" s="371"/>
    </row>
    <row r="127" spans="1:7">
      <c r="B127" s="40" t="s">
        <v>329</v>
      </c>
      <c r="D127" s="478" t="s">
        <v>330</v>
      </c>
      <c r="E127" s="478"/>
      <c r="F127" s="473" t="s">
        <v>331</v>
      </c>
      <c r="G127" s="473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480" t="s">
        <v>333</v>
      </c>
      <c r="E6" s="480"/>
      <c r="F6" s="28"/>
      <c r="G6" s="28"/>
      <c r="H6" s="28"/>
      <c r="I6" s="28"/>
    </row>
    <row r="7" spans="1:9" ht="18.75">
      <c r="A7" s="31"/>
      <c r="B7" s="480" t="s">
        <v>496</v>
      </c>
      <c r="C7" s="480"/>
      <c r="D7" s="480"/>
      <c r="E7" s="480"/>
      <c r="F7" s="480"/>
      <c r="G7" s="480"/>
      <c r="H7" s="480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501" t="s">
        <v>368</v>
      </c>
      <c r="D9" s="501"/>
      <c r="E9" s="501"/>
      <c r="F9" s="501"/>
      <c r="G9" s="501"/>
      <c r="H9" s="501"/>
      <c r="I9" s="18"/>
    </row>
    <row r="10" spans="1:9" ht="19.5" thickBot="1">
      <c r="A10" s="126"/>
      <c r="B10" s="18"/>
      <c r="C10" s="479" t="s">
        <v>509</v>
      </c>
      <c r="D10" s="479"/>
      <c r="E10" s="479"/>
      <c r="F10" s="479"/>
      <c r="G10" s="479"/>
      <c r="H10" s="128"/>
      <c r="I10" s="18"/>
    </row>
    <row r="11" spans="1:9" ht="40.5" customHeight="1">
      <c r="A11" s="493" t="s">
        <v>69</v>
      </c>
      <c r="B11" s="487" t="s">
        <v>335</v>
      </c>
      <c r="C11" s="488"/>
      <c r="D11" s="487" t="s">
        <v>336</v>
      </c>
      <c r="E11" s="488"/>
      <c r="F11" s="487" t="s">
        <v>337</v>
      </c>
      <c r="G11" s="488"/>
      <c r="H11" s="487" t="s">
        <v>337</v>
      </c>
      <c r="I11" s="488"/>
    </row>
    <row r="12" spans="1:9" ht="42.75" customHeight="1" thickBot="1">
      <c r="A12" s="494"/>
      <c r="B12" s="496"/>
      <c r="C12" s="497"/>
      <c r="D12" s="489"/>
      <c r="E12" s="490"/>
      <c r="F12" s="489" t="s">
        <v>338</v>
      </c>
      <c r="G12" s="490"/>
      <c r="H12" s="489" t="s">
        <v>339</v>
      </c>
      <c r="I12" s="490"/>
    </row>
    <row r="13" spans="1:9" ht="22.5" customHeight="1" thickBot="1">
      <c r="A13" s="495"/>
      <c r="B13" s="489"/>
      <c r="C13" s="490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491">
        <v>2</v>
      </c>
      <c r="C14" s="492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81" t="s">
        <v>340</v>
      </c>
      <c r="C15" s="482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81" t="s">
        <v>341</v>
      </c>
      <c r="C16" s="482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81" t="s">
        <v>342</v>
      </c>
      <c r="C17" s="482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81" t="s">
        <v>35</v>
      </c>
      <c r="C18" s="482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81" t="s">
        <v>343</v>
      </c>
      <c r="C19" s="482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81" t="s">
        <v>344</v>
      </c>
      <c r="C20" s="482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81" t="s">
        <v>345</v>
      </c>
      <c r="C21" s="482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81" t="s">
        <v>346</v>
      </c>
      <c r="C22" s="482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81" t="s">
        <v>347</v>
      </c>
      <c r="C23" s="482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81" t="s">
        <v>77</v>
      </c>
      <c r="C24" s="482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81" t="s">
        <v>348</v>
      </c>
      <c r="C25" s="482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81" t="s">
        <v>45</v>
      </c>
      <c r="C26" s="482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81" t="s">
        <v>349</v>
      </c>
      <c r="C27" s="482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81" t="s">
        <v>350</v>
      </c>
      <c r="C28" s="482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81" t="s">
        <v>351</v>
      </c>
      <c r="C29" s="482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81" t="s">
        <v>352</v>
      </c>
      <c r="C30" s="482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81" t="s">
        <v>353</v>
      </c>
      <c r="C31" s="482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81" t="s">
        <v>354</v>
      </c>
      <c r="C32" s="482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81" t="s">
        <v>355</v>
      </c>
      <c r="C33" s="482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81" t="s">
        <v>356</v>
      </c>
      <c r="C34" s="482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81" t="s">
        <v>370</v>
      </c>
      <c r="C35" s="482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81" t="s">
        <v>357</v>
      </c>
      <c r="C36" s="482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81" t="s">
        <v>358</v>
      </c>
      <c r="C37" s="482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81" t="s">
        <v>359</v>
      </c>
      <c r="C38" s="482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81" t="s">
        <v>360</v>
      </c>
      <c r="C39" s="482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81" t="s">
        <v>361</v>
      </c>
      <c r="C40" s="482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81" t="s">
        <v>359</v>
      </c>
      <c r="C41" s="482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81" t="s">
        <v>360</v>
      </c>
      <c r="C42" s="482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81" t="s">
        <v>362</v>
      </c>
      <c r="C43" s="482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81" t="s">
        <v>371</v>
      </c>
      <c r="C44" s="482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81" t="s">
        <v>372</v>
      </c>
      <c r="C45" s="482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81" t="s">
        <v>363</v>
      </c>
      <c r="C46" s="482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81" t="s">
        <v>373</v>
      </c>
      <c r="C47" s="482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500" t="s">
        <v>364</v>
      </c>
      <c r="B48" s="500"/>
      <c r="C48" s="503"/>
      <c r="D48" s="503"/>
      <c r="E48" s="503"/>
      <c r="F48" s="498"/>
      <c r="G48" s="498"/>
      <c r="H48" s="498"/>
      <c r="I48" s="498"/>
    </row>
    <row r="49" spans="1:9" ht="32.25" customHeight="1">
      <c r="A49" s="483" t="s">
        <v>365</v>
      </c>
      <c r="B49" s="483"/>
      <c r="C49" s="483" t="s">
        <v>366</v>
      </c>
      <c r="D49" s="483"/>
      <c r="E49" s="483"/>
      <c r="F49" s="499"/>
      <c r="G49" s="499"/>
      <c r="H49" s="499"/>
      <c r="I49" s="499"/>
    </row>
    <row r="50" spans="1:9" ht="44.25" customHeight="1">
      <c r="A50" s="502"/>
      <c r="B50" s="502"/>
      <c r="C50" s="483" t="s">
        <v>367</v>
      </c>
      <c r="D50" s="483"/>
      <c r="E50" s="483"/>
      <c r="F50" s="499"/>
      <c r="G50" s="499"/>
      <c r="H50" s="499"/>
      <c r="I50" s="499"/>
    </row>
    <row r="51" spans="1:9" ht="18.75">
      <c r="A51" s="106"/>
      <c r="B51" s="471" t="s">
        <v>484</v>
      </c>
      <c r="C51" s="471"/>
      <c r="D51" s="28"/>
      <c r="E51" s="28"/>
      <c r="F51" s="28"/>
      <c r="G51" s="28"/>
      <c r="H51" s="28"/>
    </row>
    <row r="52" spans="1:9" ht="18.75">
      <c r="A52" s="7"/>
      <c r="B52" s="392" t="s">
        <v>485</v>
      </c>
      <c r="C52" s="392"/>
      <c r="D52" s="28"/>
      <c r="E52" s="28"/>
      <c r="F52" s="486" t="s">
        <v>493</v>
      </c>
      <c r="G52" s="486"/>
      <c r="H52" s="486"/>
      <c r="I52" s="486"/>
    </row>
    <row r="53" spans="1:9" ht="15.75" customHeight="1">
      <c r="A53" s="1"/>
      <c r="B53" s="484" t="s">
        <v>64</v>
      </c>
      <c r="C53" s="484"/>
      <c r="D53" s="485" t="s">
        <v>495</v>
      </c>
      <c r="E53" s="485"/>
      <c r="F53" s="484" t="s">
        <v>494</v>
      </c>
      <c r="G53" s="484"/>
      <c r="H53" s="484"/>
      <c r="I53" s="484"/>
    </row>
  </sheetData>
  <mergeCells count="61"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  <mergeCell ref="F48:F50"/>
    <mergeCell ref="G48:G50"/>
    <mergeCell ref="B44:C44"/>
    <mergeCell ref="B45:C45"/>
    <mergeCell ref="B46:C46"/>
    <mergeCell ref="B47:C47"/>
    <mergeCell ref="A48:B48"/>
    <mergeCell ref="A49:B49"/>
    <mergeCell ref="A11:A13"/>
    <mergeCell ref="B11:C13"/>
    <mergeCell ref="D11:E12"/>
    <mergeCell ref="F11:G11"/>
    <mergeCell ref="F12:G12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67"/>
      <c r="F6" s="367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67" t="s">
        <v>534</v>
      </c>
      <c r="C8" s="367"/>
      <c r="D8" s="367"/>
      <c r="E8" s="367"/>
      <c r="F8" s="367"/>
      <c r="G8" s="367"/>
      <c r="H8" s="367"/>
      <c r="I8" s="367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3" t="s">
        <v>542</v>
      </c>
      <c r="C11" s="513"/>
      <c r="D11" s="513"/>
      <c r="E11" s="513"/>
      <c r="F11" s="513"/>
      <c r="G11" s="513"/>
      <c r="H11" s="513"/>
      <c r="I11" s="513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2" t="s">
        <v>537</v>
      </c>
      <c r="E14" s="512"/>
      <c r="F14" s="512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10" t="s">
        <v>403</v>
      </c>
      <c r="D15" s="507" t="s">
        <v>378</v>
      </c>
      <c r="E15" s="507" t="s">
        <v>379</v>
      </c>
      <c r="F15" s="507" t="s">
        <v>380</v>
      </c>
      <c r="G15" s="507" t="s">
        <v>381</v>
      </c>
      <c r="H15" s="162" t="s">
        <v>382</v>
      </c>
      <c r="I15" s="507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11"/>
      <c r="D16" s="508"/>
      <c r="E16" s="508"/>
      <c r="F16" s="508"/>
      <c r="G16" s="508"/>
      <c r="H16" s="164" t="s">
        <v>383</v>
      </c>
      <c r="I16" s="514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8"/>
      <c r="E17" s="508"/>
      <c r="F17" s="508"/>
      <c r="G17" s="508"/>
      <c r="H17" s="164"/>
      <c r="I17" s="514"/>
      <c r="J17" s="164"/>
      <c r="K17" s="164"/>
      <c r="L17" s="107"/>
    </row>
    <row r="18" spans="1:12" ht="24.75" customHeight="1" thickBot="1">
      <c r="A18" s="167"/>
      <c r="B18" s="168"/>
      <c r="C18" s="169"/>
      <c r="D18" s="509"/>
      <c r="E18" s="509"/>
      <c r="F18" s="509"/>
      <c r="G18" s="509"/>
      <c r="H18" s="170"/>
      <c r="I18" s="515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04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05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05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05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05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05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05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05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05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05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05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05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05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05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05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05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05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05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06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16" t="s">
        <v>486</v>
      </c>
      <c r="J44" s="516"/>
      <c r="K44" s="516"/>
      <c r="L44" s="107"/>
    </row>
    <row r="45" spans="1:12" ht="22.5" customHeight="1">
      <c r="B45" s="466" t="s">
        <v>64</v>
      </c>
      <c r="C45" s="466"/>
      <c r="D45" s="36"/>
      <c r="E45" s="466" t="s">
        <v>65</v>
      </c>
      <c r="F45" s="466"/>
      <c r="G45" s="466"/>
      <c r="H45" s="36"/>
      <c r="I45" s="466" t="s">
        <v>66</v>
      </c>
      <c r="J45" s="466"/>
      <c r="K45" s="466"/>
    </row>
  </sheetData>
  <mergeCells count="15">
    <mergeCell ref="E45:G45"/>
    <mergeCell ref="B45:C45"/>
    <mergeCell ref="I45:K45"/>
    <mergeCell ref="D15:D18"/>
    <mergeCell ref="G15:G18"/>
    <mergeCell ref="I15:I18"/>
    <mergeCell ref="I44:K44"/>
    <mergeCell ref="E6:F6"/>
    <mergeCell ref="A22:A40"/>
    <mergeCell ref="E15:E18"/>
    <mergeCell ref="F15:F18"/>
    <mergeCell ref="C15:C16"/>
    <mergeCell ref="B8:I8"/>
    <mergeCell ref="D14:F14"/>
    <mergeCell ref="B11:I11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67"/>
      <c r="D5" s="367"/>
      <c r="E5" s="367"/>
      <c r="F5" s="13"/>
      <c r="G5" s="13"/>
      <c r="H5" s="13"/>
    </row>
    <row r="6" spans="1:8" ht="24" customHeight="1">
      <c r="A6" s="79" t="s">
        <v>426</v>
      </c>
      <c r="B6" s="367" t="s">
        <v>550</v>
      </c>
      <c r="C6" s="367"/>
      <c r="D6" s="367"/>
      <c r="E6" s="367"/>
      <c r="F6" s="13"/>
      <c r="G6" s="13"/>
      <c r="H6" s="13"/>
    </row>
    <row r="7" spans="1:8" ht="24" customHeight="1">
      <c r="A7" s="79"/>
      <c r="B7" s="532" t="s">
        <v>520</v>
      </c>
      <c r="C7" s="532"/>
      <c r="D7" s="532"/>
      <c r="E7" s="532"/>
      <c r="F7" s="13"/>
      <c r="G7" s="13"/>
      <c r="H7" s="13"/>
    </row>
    <row r="8" spans="1:8" ht="23.25" customHeight="1">
      <c r="A8" s="79"/>
      <c r="B8" s="532" t="s">
        <v>521</v>
      </c>
      <c r="C8" s="532"/>
      <c r="D8" s="532"/>
      <c r="E8" s="532"/>
      <c r="F8" s="13"/>
      <c r="G8" s="13"/>
      <c r="H8" s="13"/>
    </row>
    <row r="9" spans="1:8" ht="23.25" customHeight="1">
      <c r="A9" s="79"/>
      <c r="B9" s="532" t="s">
        <v>522</v>
      </c>
      <c r="C9" s="532"/>
      <c r="D9" s="532"/>
      <c r="E9" s="532"/>
      <c r="F9" s="13"/>
      <c r="G9" s="13"/>
      <c r="H9" s="13"/>
    </row>
    <row r="10" spans="1:8" ht="20.25" customHeight="1">
      <c r="A10" s="81" t="s">
        <v>204</v>
      </c>
      <c r="B10" s="156"/>
      <c r="C10" s="367" t="s">
        <v>523</v>
      </c>
      <c r="D10" s="367"/>
      <c r="E10" s="367"/>
      <c r="F10" s="13"/>
      <c r="G10" s="13"/>
      <c r="H10" s="13"/>
    </row>
    <row r="11" spans="1:8" ht="24.75" customHeight="1">
      <c r="A11" s="81"/>
      <c r="B11" s="156"/>
      <c r="C11" s="531" t="s">
        <v>334</v>
      </c>
      <c r="D11" s="531"/>
      <c r="E11" s="531"/>
      <c r="F11" s="13"/>
      <c r="G11" s="13"/>
      <c r="H11" s="13"/>
    </row>
    <row r="12" spans="1:8" ht="28.5" customHeight="1" thickBot="1">
      <c r="A12" s="126"/>
      <c r="B12" s="156"/>
      <c r="C12" s="512" t="s">
        <v>524</v>
      </c>
      <c r="D12" s="512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9" t="s">
        <v>407</v>
      </c>
      <c r="D13" s="439" t="s">
        <v>70</v>
      </c>
      <c r="E13" s="374" t="s">
        <v>408</v>
      </c>
      <c r="F13" s="442"/>
      <c r="G13" s="129"/>
      <c r="H13" s="13"/>
    </row>
    <row r="14" spans="1:8" ht="84.75" customHeight="1" thickBot="1">
      <c r="A14" s="105"/>
      <c r="B14" s="179" t="s">
        <v>3</v>
      </c>
      <c r="C14" s="441"/>
      <c r="D14" s="441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17" t="s">
        <v>46</v>
      </c>
      <c r="E32" s="518"/>
      <c r="F32" s="519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20">
        <v>0</v>
      </c>
      <c r="E33" s="521"/>
      <c r="F33" s="522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20">
        <v>0</v>
      </c>
      <c r="E34" s="521"/>
      <c r="F34" s="522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20">
        <v>0</v>
      </c>
      <c r="E35" s="521"/>
      <c r="F35" s="522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17" t="s">
        <v>46</v>
      </c>
      <c r="E36" s="518"/>
      <c r="F36" s="519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23">
        <v>156</v>
      </c>
      <c r="E37" s="524"/>
      <c r="F37" s="525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23">
        <v>-22</v>
      </c>
      <c r="E38" s="524"/>
      <c r="F38" s="525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23">
        <v>-0.1</v>
      </c>
      <c r="E39" s="524"/>
      <c r="F39" s="525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17" t="s">
        <v>46</v>
      </c>
      <c r="E40" s="518"/>
      <c r="F40" s="519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26">
        <v>0</v>
      </c>
      <c r="E41" s="527"/>
      <c r="F41" s="528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26">
        <v>0</v>
      </c>
      <c r="E42" s="527"/>
      <c r="F42" s="528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26">
        <v>0</v>
      </c>
      <c r="E43" s="527"/>
      <c r="F43" s="528"/>
      <c r="G43" s="13"/>
      <c r="H43" s="13"/>
    </row>
    <row r="44" spans="1:11" ht="24" customHeight="1">
      <c r="A44" s="529" t="s">
        <v>427</v>
      </c>
      <c r="B44" s="529"/>
      <c r="C44" s="530"/>
      <c r="D44" s="530"/>
      <c r="E44" s="530"/>
      <c r="F44" s="530"/>
      <c r="G44" s="13"/>
      <c r="H44" s="13"/>
    </row>
    <row r="45" spans="1:11" ht="38.25" customHeight="1">
      <c r="A45" s="529" t="s">
        <v>424</v>
      </c>
      <c r="B45" s="529"/>
      <c r="C45" s="529" t="s">
        <v>425</v>
      </c>
      <c r="D45" s="529"/>
      <c r="E45" s="529"/>
      <c r="F45" s="529"/>
      <c r="G45" s="13"/>
      <c r="H45" s="13"/>
    </row>
    <row r="46" spans="1:11" ht="24" customHeight="1">
      <c r="A46" s="106"/>
      <c r="B46" s="471" t="s">
        <v>484</v>
      </c>
      <c r="C46" s="471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392" t="s">
        <v>485</v>
      </c>
      <c r="C47" s="392"/>
      <c r="D47" s="28"/>
      <c r="E47" s="28"/>
      <c r="F47" s="533" t="s">
        <v>486</v>
      </c>
      <c r="G47" s="533"/>
      <c r="H47" s="533"/>
    </row>
    <row r="48" spans="1:11" ht="15.75">
      <c r="A48" s="1"/>
      <c r="B48" s="484" t="s">
        <v>64</v>
      </c>
      <c r="C48" s="484"/>
      <c r="D48" s="485" t="s">
        <v>65</v>
      </c>
      <c r="E48" s="485"/>
      <c r="F48" s="485" t="s">
        <v>66</v>
      </c>
      <c r="G48" s="485"/>
      <c r="H48" s="485"/>
    </row>
    <row r="49" spans="1:1" ht="15.75">
      <c r="A49" s="2"/>
    </row>
  </sheetData>
  <mergeCells count="33">
    <mergeCell ref="F47:H47"/>
    <mergeCell ref="B48:C48"/>
    <mergeCell ref="F48:H48"/>
    <mergeCell ref="B46:C46"/>
    <mergeCell ref="B47:C47"/>
    <mergeCell ref="D48:E48"/>
    <mergeCell ref="C5:E5"/>
    <mergeCell ref="C10:E10"/>
    <mergeCell ref="C11:E11"/>
    <mergeCell ref="B6:E6"/>
    <mergeCell ref="B7:E7"/>
    <mergeCell ref="B8:E8"/>
    <mergeCell ref="B9:E9"/>
    <mergeCell ref="D41:F41"/>
    <mergeCell ref="D42:F42"/>
    <mergeCell ref="D43:F43"/>
    <mergeCell ref="A44:B44"/>
    <mergeCell ref="A45:B45"/>
    <mergeCell ref="C44:F44"/>
    <mergeCell ref="C45:F45"/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44" t="s">
        <v>444</v>
      </c>
      <c r="B4" s="544"/>
    </row>
    <row r="5" spans="1:6" ht="15.75">
      <c r="A5" s="544" t="s">
        <v>445</v>
      </c>
      <c r="B5" s="544"/>
      <c r="C5" s="544"/>
      <c r="D5" s="544"/>
      <c r="E5" s="544"/>
    </row>
    <row r="6" spans="1:6" ht="15.75">
      <c r="A6" s="544" t="s">
        <v>446</v>
      </c>
      <c r="B6" s="544"/>
      <c r="C6" s="544"/>
      <c r="D6" s="544"/>
      <c r="E6" s="544"/>
    </row>
    <row r="7" spans="1:6">
      <c r="A7" s="546" t="s">
        <v>429</v>
      </c>
      <c r="B7" s="546"/>
      <c r="C7" s="546"/>
      <c r="D7" s="546"/>
      <c r="E7" s="546"/>
    </row>
    <row r="8" spans="1:6">
      <c r="A8" s="545" t="s">
        <v>334</v>
      </c>
      <c r="B8" s="545"/>
      <c r="C8" s="545"/>
      <c r="D8" s="545"/>
      <c r="E8" s="545"/>
    </row>
    <row r="9" spans="1:6" ht="19.5" thickBot="1">
      <c r="A9" s="131"/>
      <c r="B9" s="479" t="s">
        <v>508</v>
      </c>
      <c r="C9" s="479"/>
      <c r="D9" s="534"/>
      <c r="E9" s="534"/>
      <c r="F9" s="534"/>
    </row>
    <row r="10" spans="1:6" ht="16.5" thickBot="1">
      <c r="A10" s="132" t="s">
        <v>406</v>
      </c>
      <c r="B10" s="538" t="s">
        <v>407</v>
      </c>
      <c r="C10" s="538" t="s">
        <v>70</v>
      </c>
      <c r="D10" s="540" t="s">
        <v>408</v>
      </c>
      <c r="E10" s="541"/>
      <c r="F10" s="24"/>
    </row>
    <row r="11" spans="1:6" ht="56.25" customHeight="1" thickBot="1">
      <c r="A11" s="133" t="s">
        <v>3</v>
      </c>
      <c r="B11" s="539"/>
      <c r="C11" s="539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5"/>
      <c r="D22" s="536"/>
      <c r="E22" s="537"/>
    </row>
    <row r="23" spans="1:5" ht="38.25" thickBot="1">
      <c r="A23" s="47">
        <v>9</v>
      </c>
      <c r="B23" s="35" t="s">
        <v>436</v>
      </c>
      <c r="C23" s="535"/>
      <c r="D23" s="536"/>
      <c r="E23" s="537"/>
    </row>
    <row r="24" spans="1:5" ht="42" customHeight="1" thickBot="1">
      <c r="A24" s="47">
        <v>10</v>
      </c>
      <c r="B24" s="35" t="s">
        <v>437</v>
      </c>
      <c r="C24" s="535"/>
      <c r="D24" s="536"/>
      <c r="E24" s="537"/>
    </row>
    <row r="25" spans="1:5" ht="37.5" customHeight="1" thickBot="1">
      <c r="A25" s="47">
        <v>11</v>
      </c>
      <c r="B25" s="35" t="s">
        <v>438</v>
      </c>
      <c r="C25" s="535"/>
      <c r="D25" s="536"/>
      <c r="E25" s="537"/>
    </row>
    <row r="26" spans="1:5" ht="45" customHeight="1" thickBot="1">
      <c r="A26" s="47">
        <v>12</v>
      </c>
      <c r="B26" s="35" t="s">
        <v>439</v>
      </c>
      <c r="C26" s="535"/>
      <c r="D26" s="536"/>
      <c r="E26" s="537"/>
    </row>
    <row r="27" spans="1:5" ht="43.5" customHeight="1" thickBot="1">
      <c r="A27" s="47">
        <v>13</v>
      </c>
      <c r="B27" s="35" t="s">
        <v>440</v>
      </c>
      <c r="C27" s="535"/>
      <c r="D27" s="536"/>
      <c r="E27" s="537"/>
    </row>
    <row r="28" spans="1:5" ht="45" customHeight="1" thickBot="1">
      <c r="A28" s="47">
        <v>14</v>
      </c>
      <c r="B28" s="35" t="s">
        <v>441</v>
      </c>
      <c r="C28" s="535"/>
      <c r="D28" s="536"/>
      <c r="E28" s="537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43"/>
      <c r="C31" s="543"/>
    </row>
    <row r="32" spans="1:5" ht="32.25" customHeight="1">
      <c r="A32" s="60" t="s">
        <v>365</v>
      </c>
      <c r="B32" s="542" t="s">
        <v>443</v>
      </c>
      <c r="C32" s="542"/>
      <c r="D32" s="542"/>
      <c r="E32" s="542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A4:B4"/>
    <mergeCell ref="A5:E5"/>
    <mergeCell ref="A6:E6"/>
    <mergeCell ref="A8:E8"/>
    <mergeCell ref="A7:E7"/>
    <mergeCell ref="B32:E32"/>
    <mergeCell ref="C25:E25"/>
    <mergeCell ref="C26:E26"/>
    <mergeCell ref="C27:E27"/>
    <mergeCell ref="C28:E28"/>
    <mergeCell ref="B31:C31"/>
    <mergeCell ref="B9:F9"/>
    <mergeCell ref="C24:E24"/>
    <mergeCell ref="B10:B11"/>
    <mergeCell ref="C10:C11"/>
    <mergeCell ref="D10:E10"/>
    <mergeCell ref="C22:E22"/>
    <mergeCell ref="C23:E23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64" t="s">
        <v>473</v>
      </c>
      <c r="B9" s="564"/>
      <c r="C9" s="564"/>
      <c r="D9" s="564"/>
      <c r="E9" s="564"/>
      <c r="F9" s="564"/>
      <c r="G9" s="564"/>
    </row>
    <row r="10" spans="1:10" ht="26.25" customHeight="1">
      <c r="A10" s="564" t="s">
        <v>474</v>
      </c>
      <c r="B10" s="564"/>
      <c r="C10" s="564"/>
      <c r="D10" s="564"/>
      <c r="E10" s="564"/>
      <c r="F10" s="564"/>
      <c r="G10" s="564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70" t="s">
        <v>69</v>
      </c>
      <c r="B13" s="561" t="s">
        <v>455</v>
      </c>
      <c r="C13" s="560"/>
      <c r="D13" s="66" t="s">
        <v>456</v>
      </c>
      <c r="E13" s="552" t="s">
        <v>457</v>
      </c>
      <c r="F13" s="557"/>
      <c r="G13" s="553"/>
    </row>
    <row r="14" spans="1:10" ht="61.5" customHeight="1" thickBot="1">
      <c r="A14" s="571"/>
      <c r="B14" s="572"/>
      <c r="C14" s="573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2">
        <v>2</v>
      </c>
      <c r="C15" s="553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2"/>
      <c r="C16" s="553"/>
      <c r="D16" s="26"/>
      <c r="E16" s="26"/>
      <c r="F16" s="26"/>
      <c r="G16" s="26"/>
    </row>
    <row r="17" spans="1:7" ht="32.25" customHeight="1" thickBot="1">
      <c r="A17" s="44"/>
      <c r="B17" s="552"/>
      <c r="C17" s="553"/>
      <c r="D17" s="26"/>
      <c r="E17" s="26"/>
      <c r="F17" s="26"/>
      <c r="G17" s="26"/>
    </row>
    <row r="18" spans="1:7" ht="42" customHeight="1" thickBot="1">
      <c r="A18" s="567" t="s">
        <v>460</v>
      </c>
      <c r="B18" s="568"/>
      <c r="C18" s="569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65" t="s">
        <v>462</v>
      </c>
      <c r="B23" s="565"/>
      <c r="C23" s="565"/>
      <c r="D23" s="565"/>
      <c r="E23" s="565"/>
    </row>
    <row r="24" spans="1:7" ht="18" customHeight="1" thickBot="1"/>
    <row r="25" spans="1:7" ht="53.25" customHeight="1">
      <c r="A25" s="561" t="s">
        <v>463</v>
      </c>
      <c r="B25" s="560"/>
      <c r="C25" s="74" t="s">
        <v>464</v>
      </c>
      <c r="D25" s="42" t="s">
        <v>470</v>
      </c>
      <c r="E25" s="561" t="s">
        <v>468</v>
      </c>
      <c r="F25" s="559"/>
      <c r="G25" s="560"/>
    </row>
    <row r="26" spans="1:7" ht="18.75" customHeight="1">
      <c r="A26" s="562"/>
      <c r="B26" s="563"/>
      <c r="C26" s="43" t="s">
        <v>465</v>
      </c>
      <c r="D26" s="75" t="s">
        <v>466</v>
      </c>
      <c r="E26" s="562" t="s">
        <v>469</v>
      </c>
      <c r="F26" s="566"/>
      <c r="G26" s="563"/>
    </row>
    <row r="27" spans="1:7" ht="24" customHeight="1">
      <c r="A27" s="562"/>
      <c r="B27" s="563"/>
      <c r="C27" s="43"/>
      <c r="D27" s="69" t="s">
        <v>472</v>
      </c>
      <c r="E27" s="562"/>
      <c r="F27" s="566"/>
      <c r="G27" s="563"/>
    </row>
    <row r="28" spans="1:7" ht="17.25" customHeight="1">
      <c r="A28" s="562"/>
      <c r="B28" s="563"/>
      <c r="C28" s="70"/>
      <c r="D28" s="43" t="s">
        <v>467</v>
      </c>
      <c r="E28" s="562"/>
      <c r="F28" s="566"/>
      <c r="G28" s="563"/>
    </row>
    <row r="29" spans="1:7" ht="20.25" customHeight="1" thickBot="1">
      <c r="A29" s="554"/>
      <c r="B29" s="556"/>
      <c r="C29" s="25"/>
      <c r="D29" s="43" t="s">
        <v>471</v>
      </c>
      <c r="E29" s="554"/>
      <c r="F29" s="555"/>
      <c r="G29" s="556"/>
    </row>
    <row r="30" spans="1:7" ht="30" customHeight="1" thickBot="1">
      <c r="A30" s="547">
        <v>1</v>
      </c>
      <c r="B30" s="548"/>
      <c r="C30" s="71">
        <v>2</v>
      </c>
      <c r="D30" s="65">
        <v>3</v>
      </c>
      <c r="E30" s="540">
        <v>4</v>
      </c>
      <c r="F30" s="558"/>
      <c r="G30" s="541"/>
    </row>
    <row r="31" spans="1:7" ht="33" customHeight="1" thickBot="1">
      <c r="A31" s="72"/>
      <c r="B31" s="73"/>
      <c r="C31" s="62"/>
      <c r="D31" s="62"/>
      <c r="E31" s="540"/>
      <c r="F31" s="558"/>
      <c r="G31" s="541"/>
    </row>
    <row r="32" spans="1:7" ht="33.75" customHeight="1" thickBot="1">
      <c r="A32" s="540"/>
      <c r="B32" s="541"/>
      <c r="C32" s="62"/>
      <c r="D32" s="62"/>
      <c r="E32" s="540"/>
      <c r="F32" s="558"/>
      <c r="G32" s="541"/>
    </row>
    <row r="33" spans="1:7" ht="35.25" customHeight="1"/>
    <row r="34" spans="1:7" ht="41.25" customHeight="1">
      <c r="A34" s="565" t="s">
        <v>476</v>
      </c>
      <c r="B34" s="565"/>
      <c r="C34" s="565"/>
      <c r="D34" s="565"/>
      <c r="E34" s="565"/>
    </row>
    <row r="35" spans="1:7" ht="24.75" customHeight="1" thickBot="1"/>
    <row r="36" spans="1:7" ht="33.75" customHeight="1" thickBot="1">
      <c r="A36" s="561" t="s">
        <v>477</v>
      </c>
      <c r="B36" s="560"/>
      <c r="C36" s="552" t="s">
        <v>479</v>
      </c>
      <c r="D36" s="557"/>
      <c r="E36" s="559"/>
      <c r="F36" s="559"/>
      <c r="G36" s="560"/>
    </row>
    <row r="37" spans="1:7" ht="31.5" customHeight="1">
      <c r="A37" s="562" t="s">
        <v>478</v>
      </c>
      <c r="B37" s="563"/>
      <c r="C37" s="68" t="s">
        <v>480</v>
      </c>
      <c r="D37" s="67" t="s">
        <v>458</v>
      </c>
      <c r="E37" s="561" t="s">
        <v>459</v>
      </c>
      <c r="F37" s="559"/>
      <c r="G37" s="560"/>
    </row>
    <row r="38" spans="1:7" ht="26.25" customHeight="1" thickBot="1">
      <c r="A38" s="550"/>
      <c r="B38" s="551"/>
      <c r="C38" s="26" t="s">
        <v>481</v>
      </c>
      <c r="D38" s="77" t="s">
        <v>481</v>
      </c>
      <c r="E38" s="554" t="s">
        <v>481</v>
      </c>
      <c r="F38" s="555"/>
      <c r="G38" s="556"/>
    </row>
    <row r="39" spans="1:7" ht="31.5" customHeight="1" thickBot="1">
      <c r="A39" s="552">
        <v>1</v>
      </c>
      <c r="B39" s="553"/>
      <c r="C39" s="26">
        <v>2</v>
      </c>
      <c r="D39" s="26">
        <v>3</v>
      </c>
      <c r="E39" s="552">
        <v>4</v>
      </c>
      <c r="F39" s="557"/>
      <c r="G39" s="553"/>
    </row>
    <row r="40" spans="1:7" ht="39" customHeight="1" thickBot="1">
      <c r="A40" s="552"/>
      <c r="B40" s="553"/>
      <c r="C40" s="26"/>
      <c r="D40" s="26"/>
      <c r="E40" s="552"/>
      <c r="F40" s="557"/>
      <c r="G40" s="553"/>
    </row>
    <row r="41" spans="1:7" ht="36.75" customHeight="1" thickBot="1">
      <c r="A41" s="552"/>
      <c r="B41" s="553"/>
      <c r="C41" s="26"/>
      <c r="D41" s="26"/>
      <c r="E41" s="552"/>
      <c r="F41" s="557"/>
      <c r="G41" s="553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391" t="s">
        <v>485</v>
      </c>
      <c r="B45" s="391"/>
      <c r="C45" s="91"/>
      <c r="D45" s="93" t="s">
        <v>472</v>
      </c>
      <c r="E45" s="378" t="s">
        <v>490</v>
      </c>
      <c r="F45" s="378"/>
      <c r="G45" s="91"/>
    </row>
    <row r="46" spans="1:7" ht="15.75">
      <c r="A46" s="549" t="s">
        <v>64</v>
      </c>
      <c r="B46" s="549"/>
      <c r="D46" s="63" t="s">
        <v>65</v>
      </c>
      <c r="E46" s="549" t="s">
        <v>66</v>
      </c>
      <c r="F46" s="549"/>
      <c r="G46" s="56"/>
    </row>
  </sheetData>
  <mergeCells count="37"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  <mergeCell ref="E37:G37"/>
    <mergeCell ref="A36:B36"/>
    <mergeCell ref="A37:B37"/>
    <mergeCell ref="A32:B32"/>
    <mergeCell ref="E32:G32"/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2021-08-26T14:24:39Z</cp:lastPrinted>
  <dcterms:created xsi:type="dcterms:W3CDTF">2020-02-19T15:30:08Z</dcterms:created>
  <dcterms:modified xsi:type="dcterms:W3CDTF">2021-08-26T14:25:23Z</dcterms:modified>
</cp:coreProperties>
</file>