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4'!$A$1:$K$46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K22" i="1" l="1"/>
  <c r="I31" i="2"/>
  <c r="I29" i="2"/>
  <c r="AA41" i="1"/>
  <c r="AA38" i="1"/>
  <c r="K55" i="1"/>
  <c r="K54" i="1"/>
  <c r="H31" i="2"/>
  <c r="H29" i="2"/>
  <c r="K41" i="1"/>
  <c r="K38" i="1"/>
  <c r="AA62" i="1"/>
  <c r="AA55" i="1"/>
  <c r="AA54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G16" i="2" l="1"/>
  <c r="I13" i="2"/>
  <c r="G13" i="2" s="1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<sst xmlns="http://schemas.openxmlformats.org/spreadsheetml/2006/main" count="1338" uniqueCount="573">
  <si>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</si>
  <si>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</si>
  <si>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</si>
  <si>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</si>
  <si>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</si>
  <si>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</si>
  <si>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</si>
  <si>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</si>
  <si>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</si>
  <si>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</si>
  <si>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</si>
  <si>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</si>
  <si>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</si>
  <si>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</si>
  <si>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</si>
  <si>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</si>
  <si>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</si>
  <si>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</si>
  <si>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</si>
  <si>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</si>
  <si>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</si>
  <si>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</si>
  <si>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</si>
  <si>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</si>
  <si>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</si>
  <si>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</si>
  <si>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</si>
  <si>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</si>
  <si>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</si>
  <si>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</si>
  <si>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</si>
  <si>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</si>
  <si>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</si>
  <si>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</si>
  <si>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</si>
  <si>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</si>
  <si>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</si>
  <si>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</si>
  <si>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</si>
  <si>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</si>
  <si>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</si>
  <si>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</si>
  <si>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</si>
  <si>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</si>
  <si>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</si>
  <si>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</si>
  <si>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</si>
  <si>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</si>
  <si>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</si>
  <si>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</si>
  <si>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</si>
  <si>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</si>
  <si>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</si>
  <si>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</si>
  <si>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</si>
  <si>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</si>
  <si>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</si>
  <si>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</si>
  <si>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</si>
  <si>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</si>
  <si>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</si>
  <si>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</si>
  <si>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</si>
  <si>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</si>
  <si>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</si>
  <si>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</si>
  <si>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</si>
  <si>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</si>
  <si>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</si>
  <si>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</si>
  <si>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</si>
  <si>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</si>
  <si>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</si>
  <si>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</si>
  <si>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</si>
  <si>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</si>
  <si>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</si>
  <si>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</si>
  <si>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</si>
  <si>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</si>
  <si>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</si>
  <si>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</si>
  <si>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</si>
  <si>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</si>
  <si>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</si>
  <si>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</si>
  <si>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</si>
  <si>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</si>
  <si>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</si>
  <si>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</si>
  <si>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</si>
  <si>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</si>
  <si>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</si>
  <si>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</si>
  <si>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</si>
  <si>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</si>
  <si>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</si>
  <si>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</si>
  <si>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</si>
  <si>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</si>
  <si>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</si>
  <si>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</si>
  <si>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</si>
  <si>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</si>
  <si>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</si>
  <si>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</si>
  <si>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</si>
  <si>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</si>
  <si>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</si>
  <si>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</si>
  <si>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</si>
  <si>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</si>
  <si>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</si>
  <si>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</si>
  <si>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</si>
  <si>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</si>
  <si>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</si>
  <si>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</si>
  <si>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</si>
  <si>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</si>
  <si>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</si>
  <si>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</si>
  <si>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</si>
  <si>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</si>
  <si>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</si>
  <si>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</si>
  <si>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</si>
  <si>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</si>
  <si>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</si>
  <si>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</si>
  <si>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</si>
  <si>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</si>
  <si>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</si>
  <si>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</si>
  <si>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</si>
  <si>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</si>
  <si>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</si>
  <si>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</si>
  <si>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</si>
  <si>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</si>
  <si>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</si>
  <si>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</si>
  <si>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</si>
  <si>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</si>
  <si>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</si>
  <si>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</si>
  <si>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</si>
  <si>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</si>
  <si>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</si>
  <si>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</si>
  <si>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</si>
  <si>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</si>
  <si>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</si>
  <si>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</si>
  <si>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</si>
  <si>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</si>
  <si>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</si>
  <si>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</si>
  <si>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</si>
  <si>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</si>
  <si>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</si>
  <si>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</si>
  <si>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</si>
  <si>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</si>
  <si>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</si>
  <si>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</si>
  <si>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</si>
  <si>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</si>
  <si>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</si>
  <si>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</si>
  <si>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</si>
  <si>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</si>
  <si>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</si>
  <si>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</si>
  <si>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</si>
  <si>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</si>
  <si>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</si>
  <si>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</si>
  <si>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</si>
  <si>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</si>
  <si>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</si>
  <si>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</si>
  <si>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</si>
  <si>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</si>
  <si>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</si>
  <si>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</si>
  <si>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</si>
  <si>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</si>
  <si>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</si>
  <si>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</si>
  <si>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</si>
  <si>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</si>
  <si>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</si>
  <si>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</si>
  <si>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</si>
  <si>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</si>
  <si>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</si>
  <si>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</si>
  <si>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</si>
  <si>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</si>
  <si>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</si>
  <si>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</si>
  <si>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</si>
  <si>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</si>
  <si>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</si>
  <si>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</si>
  <si>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</si>
  <si>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</si>
  <si>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</si>
  <si>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</si>
  <si>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</si>
  <si>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</si>
  <si>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</si>
  <si>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</si>
  <si>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</si>
  <si>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</si>
  <si>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</si>
  <si>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</si>
  <si>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</si>
  <si>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</si>
  <si>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</si>
  <si>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</si>
  <si>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</si>
  <si>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</si>
  <si>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</si>
  <si>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</si>
  <si>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</si>
  <si>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</si>
  <si>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</si>
  <si>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</si>
  <si>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</si>
  <si>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</si>
  <si>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</si>
  <si>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</si>
  <si>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</si>
  <si>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</si>
  <si>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</si>
  <si>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</si>
  <si>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</si>
  <si>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</si>
  <si>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</si>
  <si>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</si>
  <si>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</si>
  <si>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</si>
  <si>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</si>
  <si>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</si>
  <si>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</si>
  <si>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</si>
  <si>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</si>
  <si>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</si>
  <si>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</si>
  <si>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</si>
  <si>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</si>
  <si>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</si>
  <si>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</si>
  <si>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</si>
  <si>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</si>
  <si>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</si>
  <si>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</si>
  <si>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</si>
  <si>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</si>
  <si>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</si>
  <si>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</si>
  <si>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</si>
  <si>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</si>
  <si>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</si>
  <si>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</si>
  <si>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</si>
  <si>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</si>
  <si>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</si>
  <si>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</si>
  <si>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</si>
  <si>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</si>
  <si>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</si>
  <si>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</si>
  <si>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</si>
  <si>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</si>
  <si>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</si>
  <si>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</si>
  <si>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</si>
  <si>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</si>
  <si>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</si>
  <si>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</si>
  <si>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</si>
  <si>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</si>
  <si>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</si>
  <si>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</si>
  <si>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</si>
  <si>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</si>
  <si>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</si>
  <si>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</si>
  <si>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</si>
  <si>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</si>
  <si>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</si>
  <si>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</si>
  <si>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</si>
  <si>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</si>
  <si>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</si>
  <si>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</si>
  <si>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</si>
  <si>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</si>
  <si>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</si>
  <si>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</si>
  <si>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</si>
  <si>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</si>
  <si>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</si>
  <si>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</si>
  <si>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</si>
  <si>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</si>
  <si>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</si>
  <si>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</si>
  <si>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</si>
  <si>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</si>
  <si>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</si>
  <si>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</si>
  <si>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</si>
  <si>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</si>
  <si>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</si>
  <si>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</si>
  <si>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</si>
  <si>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</si>
  <si>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</si>
  <si>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</si>
  <si>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</si>
  <si>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</si>
  <si>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</si>
  <si>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</si>
  <si>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</si>
  <si>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</si>
  <si>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</si>
  <si>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</si>
  <si>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</si>
  <si>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</si>
  <si>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</si>
  <si>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</si>
  <si>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</si>
  <si>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</si>
  <si>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</si>
  <si>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</si>
  <si>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</si>
  <si>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</si>
  <si>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</si>
  <si>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</si>
  <si>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</si>
  <si>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</si>
  <si>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</si>
  <si>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</si>
  <si>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</si>
  <si>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</si>
  <si>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</si>
  <si>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</si>
  <si>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</si>
  <si>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</si>
  <si>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</si>
  <si>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</si>
  <si>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</si>
  <si>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</si>
  <si>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</si>
  <si>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</si>
  <si>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</si>
  <si>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</si>
  <si>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</si>
  <si>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</si>
  <si>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</si>
  <si>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</si>
  <si>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</si>
  <si>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</si>
  <si>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</si>
  <si>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</si>
  <si>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</si>
  <si>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</si>
  <si>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</si>
  <si>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</si>
  <si>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</si>
  <si>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</si>
  <si>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</si>
  <si>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</si>
  <si>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</si>
  <si>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</si>
  <si>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</si>
  <si>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</si>
  <si>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</si>
  <si>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</si>
  <si>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</si>
  <si>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</si>
  <si>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</si>
  <si>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</si>
  <si>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</si>
  <si>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</si>
  <si>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</si>
  <si>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</si>
  <si>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</si>
  <si>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</si>
  <si>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</si>
  <si>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</si>
  <si>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</si>
  <si>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</si>
  <si>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</si>
  <si>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</si>
  <si>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</si>
  <si>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</si>
  <si>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</si>
  <si>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</si>
  <si>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</si>
  <si>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</si>
  <si>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</si>
  <si>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</si>
  <si>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</si>
  <si>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</si>
  <si>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</si>
  <si>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</si>
  <si>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</si>
  <si>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</si>
  <si>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</si>
  <si>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</si>
  <si>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</si>
  <si>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</si>
  <si>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</si>
  <si>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</si>
  <si>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</si>
  <si>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</si>
  <si>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</si>
  <si>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</si>
  <si>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</si>
  <si>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</si>
  <si>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</si>
  <si>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</si>
  <si>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</si>
  <si>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</si>
  <si>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</si>
  <si>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</si>
  <si>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</si>
  <si>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</si>
  <si>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</si>
  <si>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</si>
  <si>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</si>
  <si>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</si>
  <si>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</si>
  <si>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</si>
  <si>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</si>
  <si>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</si>
  <si>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</si>
  <si>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</si>
  <si>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</si>
  <si>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</si>
  <si>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</si>
  <si>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</si>
  <si>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</si>
  <si>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</si>
  <si>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</si>
  <si>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</si>
  <si>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</si>
  <si>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</si>
  <si>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</si>
  <si>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</si>
  <si>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</si>
  <si>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</si>
  <si>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</si>
  <si>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</si>
  <si>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</si>
  <si>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</si>
  <si>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</si>
  <si>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</si>
  <si>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</si>
  <si>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</si>
  <si>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</si>
  <si>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</si>
  <si>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</si>
  <si>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</si>
  <si>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</si>
  <si>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</si>
  <si>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</si>
  <si>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</si>
  <si>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</si>
  <si>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</si>
  <si>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</si>
  <si>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</si>
  <si>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</si>
  <si>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</si>
  <si>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</si>
  <si>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</si>
  <si>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</si>
  <si>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</si>
  <si>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</si>
  <si>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</si>
  <si>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</si>
  <si>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</si>
  <si>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</si>
  <si>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</si>
  <si>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</si>
  <si>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</si>
  <si>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</si>
  <si>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</si>
  <si>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</si>
  <si>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</si>
  <si>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</si>
  <si>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</si>
  <si>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</si>
  <si>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</si>
  <si>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</si>
  <si>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</si>
  <si>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</si>
  <si>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</si>
  <si>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</si>
  <si>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</si>
  <si>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</si>
  <si>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</si>
  <si>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</si>
  <si>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</si>
  <si>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</si>
  <si>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</si>
  <si>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</si>
  <si>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</si>
  <si>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</si>
  <si>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</si>
  <si>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</si>
  <si>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</si>
  <si>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</si>
  <si>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</si>
  <si>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</si>
  <si>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</si>
  <si>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</si>
  <si>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</si>
  <si>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</si>
  <si>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</si>
  <si>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</si>
  <si>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</si>
  <si>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</si>
  <si>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</si>
  <si>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</si>
  <si>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</si>
  <si>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</si>
  <si>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</si>
  <si>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</si>
  <si>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</si>
  <si>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</si>
  <si>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</si>
  <si>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</si>
  <si>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</si>
  <si>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</si>
  <si>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</si>
  <si>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</si>
  <si>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</si>
  <si>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</si>
  <si>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</si>
  <si>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</si>
  <si>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</si>
  <si>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</si>
  <si>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</si>
  <si>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</si>
  <si>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</si>
  <si>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</si>
  <si>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</si>
  <si>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</si>
  <si>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</si>
  <si>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</si>
  <si>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</si>
  <si>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</si>
  <si>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</si>
  <si>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</si>
  <si>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</si>
  <si>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</si>
  <si>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</si>
  <si>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       за адресою: м.Вишневе  вул. Лесі Українки 74 В</t>
  </si>
  <si>
    <t xml:space="preserve">          за адресою: м.Вишневе  вул. Лесі Українки 74 В</t>
  </si>
  <si>
    <t xml:space="preserve">   за адресою: м.Вишневе  вул. Лесі Українки 74 В</t>
  </si>
  <si>
    <t>О.ВДОВЕНКО</t>
  </si>
  <si>
    <t xml:space="preserve">                            Керуюча справами </t>
  </si>
  <si>
    <t>Бучанського району від _______________ року_____________</t>
  </si>
  <si>
    <t>інше використання прибутку 4%</t>
  </si>
  <si>
    <t xml:space="preserve">  Відкоригований  тариф на  виробництво теплової енергії</t>
  </si>
  <si>
    <t>Відкоригований тариф на постачання теплової енергії</t>
  </si>
  <si>
    <t xml:space="preserve">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</si>
</sst>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23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2" fontId="28" fillId="0" borderId="0" xfId="0" applyNumberFormat="1" applyFont="1" applyAlignment="1">
      <alignment horizontal="left"/>
    </xf>
    <xf numFmtId="2" fontId="0" fillId="0" borderId="0" xfId="0" applyNumberFormat="1" applyAlignment="1"/>
    <xf numFmtId="0" fontId="23" fillId="0" borderId="0" xfId="0" applyFont="1" applyAlignment="1">
      <alignment horizontal="left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2">
          <cell r="C12">
            <v>834.25400000000002</v>
          </cell>
          <cell r="D12">
            <v>181.48500000000001</v>
          </cell>
          <cell r="S12">
            <v>2.56</v>
          </cell>
          <cell r="T12">
            <v>0.56000000000000005</v>
          </cell>
          <cell r="V12">
            <v>152.18</v>
          </cell>
          <cell r="W12">
            <v>33.1</v>
          </cell>
          <cell r="AE12">
            <v>12.16</v>
          </cell>
          <cell r="AF12">
            <v>2.64</v>
          </cell>
          <cell r="AH12">
            <v>32.26</v>
          </cell>
          <cell r="AI12">
            <v>7.02</v>
          </cell>
          <cell r="AN12">
            <v>19.97</v>
          </cell>
          <cell r="AO12">
            <v>4.34</v>
          </cell>
          <cell r="AT12">
            <v>103.48</v>
          </cell>
          <cell r="AU12">
            <v>22.51</v>
          </cell>
          <cell r="BC12">
            <v>61.55</v>
          </cell>
          <cell r="BD12">
            <v>13.29</v>
          </cell>
          <cell r="BI12">
            <v>15.32</v>
          </cell>
          <cell r="BJ12">
            <v>3.31</v>
          </cell>
          <cell r="BO12">
            <v>32.33</v>
          </cell>
          <cell r="BP12">
            <v>7.03</v>
          </cell>
          <cell r="BU12">
            <v>0</v>
          </cell>
          <cell r="BV12">
            <v>0</v>
          </cell>
          <cell r="CG12">
            <v>0</v>
          </cell>
          <cell r="CH12">
            <v>0</v>
          </cell>
          <cell r="CJ12">
            <v>35.67</v>
          </cell>
          <cell r="CK12">
            <v>7.76</v>
          </cell>
          <cell r="DB12">
            <v>920340.86</v>
          </cell>
          <cell r="DC12">
            <v>200213.06</v>
          </cell>
          <cell r="DK12">
            <v>51642.89</v>
          </cell>
          <cell r="DL12">
            <v>11254.58</v>
          </cell>
          <cell r="DR12">
            <v>2376.7199999999998</v>
          </cell>
          <cell r="DS12">
            <v>230.88</v>
          </cell>
        </row>
        <row r="15"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O5" sqref="O5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03" t="s">
        <v>0</v>
      </c>
      <c r="V4" s="304"/>
      <c r="W4" s="304"/>
      <c r="X4" s="304"/>
      <c r="Y4" s="304"/>
      <c r="Z4" s="304"/>
      <c r="AA4" s="304"/>
    </row>
    <row r="5" spans="1:27" ht="20.25">
      <c r="A5" s="1"/>
      <c r="U5" s="303" t="s">
        <v>561</v>
      </c>
      <c r="V5" s="304"/>
      <c r="W5" s="304"/>
      <c r="X5" s="304"/>
      <c r="Y5" s="304"/>
      <c r="Z5" s="304"/>
      <c r="AA5" s="304"/>
    </row>
    <row r="6" spans="1:27" ht="20.25">
      <c r="A6" s="1"/>
      <c r="U6" s="303" t="s">
        <v>556</v>
      </c>
      <c r="V6" s="304"/>
      <c r="W6" s="304"/>
      <c r="X6" s="304"/>
      <c r="Y6" s="304"/>
      <c r="Z6" s="304"/>
      <c r="AA6" s="304"/>
    </row>
    <row r="7" spans="1:27" ht="26.25">
      <c r="A7" s="3" t="s">
        <v>67</v>
      </c>
      <c r="C7" s="4"/>
      <c r="D7" s="4"/>
      <c r="E7" s="4"/>
      <c r="F7" s="4"/>
      <c r="G7" s="4"/>
      <c r="H7" s="146"/>
      <c r="I7" s="146"/>
      <c r="J7" s="147"/>
      <c r="K7" s="210"/>
      <c r="L7" s="147"/>
      <c r="M7" s="146"/>
      <c r="N7" s="146"/>
    </row>
    <row r="8" spans="1:27" ht="25.5">
      <c r="A8" s="3" t="s">
        <v>68</v>
      </c>
      <c r="H8" s="361" t="s">
        <v>570</v>
      </c>
      <c r="I8" s="362"/>
      <c r="J8" s="362"/>
      <c r="K8" s="362"/>
      <c r="L8" s="362"/>
      <c r="M8" s="362"/>
      <c r="N8" s="362"/>
    </row>
    <row r="9" spans="1:27" ht="29.25" customHeight="1" thickBot="1">
      <c r="H9" s="359" t="s">
        <v>565</v>
      </c>
      <c r="I9" s="359"/>
      <c r="J9" s="359"/>
      <c r="K9" s="359"/>
      <c r="L9" s="359"/>
      <c r="M9" s="360"/>
      <c r="N9" s="360"/>
      <c r="Z9" s="222" t="s">
        <v>1</v>
      </c>
    </row>
    <row r="10" spans="1:27" ht="27" customHeight="1">
      <c r="A10" s="289" t="s">
        <v>2</v>
      </c>
      <c r="B10" s="289" t="s">
        <v>4</v>
      </c>
      <c r="C10" s="290" t="s">
        <v>5</v>
      </c>
      <c r="D10" s="309" t="s">
        <v>6</v>
      </c>
      <c r="E10" s="310"/>
      <c r="F10" s="310"/>
      <c r="G10" s="311"/>
      <c r="H10" s="309" t="s">
        <v>7</v>
      </c>
      <c r="I10" s="310"/>
      <c r="J10" s="310"/>
      <c r="K10" s="311"/>
      <c r="L10" s="309" t="s">
        <v>7</v>
      </c>
      <c r="M10" s="310"/>
      <c r="N10" s="310"/>
      <c r="O10" s="311"/>
      <c r="P10" s="309" t="s">
        <v>7</v>
      </c>
      <c r="Q10" s="310"/>
      <c r="R10" s="310"/>
      <c r="S10" s="311"/>
      <c r="T10" s="309" t="s">
        <v>12</v>
      </c>
      <c r="U10" s="310"/>
      <c r="V10" s="310"/>
      <c r="W10" s="310"/>
      <c r="X10" s="310"/>
      <c r="Y10" s="310"/>
      <c r="Z10" s="310"/>
      <c r="AA10" s="311"/>
    </row>
    <row r="11" spans="1:27" ht="23.25" thickBot="1">
      <c r="A11" s="291" t="s">
        <v>3</v>
      </c>
      <c r="B11" s="292"/>
      <c r="C11" s="292"/>
      <c r="D11" s="315"/>
      <c r="E11" s="326"/>
      <c r="F11" s="326"/>
      <c r="G11" s="317"/>
      <c r="H11" s="315" t="s">
        <v>8</v>
      </c>
      <c r="I11" s="316"/>
      <c r="J11" s="316"/>
      <c r="K11" s="317"/>
      <c r="L11" s="315" t="s">
        <v>9</v>
      </c>
      <c r="M11" s="316"/>
      <c r="N11" s="316"/>
      <c r="O11" s="317"/>
      <c r="P11" s="315" t="s">
        <v>10</v>
      </c>
      <c r="Q11" s="316"/>
      <c r="R11" s="316"/>
      <c r="S11" s="317"/>
      <c r="T11" s="312"/>
      <c r="U11" s="313"/>
      <c r="V11" s="313"/>
      <c r="W11" s="313"/>
      <c r="X11" s="313"/>
      <c r="Y11" s="313"/>
      <c r="Z11" s="313"/>
      <c r="AA11" s="314"/>
    </row>
    <row r="12" spans="1:27" ht="27.75" customHeight="1">
      <c r="A12" s="293"/>
      <c r="B12" s="292"/>
      <c r="C12" s="292"/>
      <c r="D12" s="315"/>
      <c r="E12" s="326"/>
      <c r="F12" s="326"/>
      <c r="G12" s="317"/>
      <c r="H12" s="318"/>
      <c r="I12" s="319"/>
      <c r="J12" s="319"/>
      <c r="K12" s="320"/>
      <c r="L12" s="318"/>
      <c r="M12" s="319"/>
      <c r="N12" s="319"/>
      <c r="O12" s="320"/>
      <c r="P12" s="315" t="s">
        <v>11</v>
      </c>
      <c r="Q12" s="316"/>
      <c r="R12" s="316"/>
      <c r="S12" s="317"/>
      <c r="T12" s="309" t="s">
        <v>13</v>
      </c>
      <c r="U12" s="310"/>
      <c r="V12" s="310"/>
      <c r="W12" s="311"/>
      <c r="X12" s="309" t="s">
        <v>13</v>
      </c>
      <c r="Y12" s="310"/>
      <c r="Z12" s="310"/>
      <c r="AA12" s="311"/>
    </row>
    <row r="13" spans="1:27" ht="22.5">
      <c r="A13" s="293"/>
      <c r="B13" s="292"/>
      <c r="C13" s="292"/>
      <c r="D13" s="315"/>
      <c r="E13" s="326"/>
      <c r="F13" s="326"/>
      <c r="G13" s="317"/>
      <c r="H13" s="318"/>
      <c r="I13" s="319"/>
      <c r="J13" s="319"/>
      <c r="K13" s="320"/>
      <c r="L13" s="318"/>
      <c r="M13" s="319"/>
      <c r="N13" s="319"/>
      <c r="O13" s="320"/>
      <c r="P13" s="318"/>
      <c r="Q13" s="319"/>
      <c r="R13" s="319"/>
      <c r="S13" s="320"/>
      <c r="T13" s="315" t="s">
        <v>10</v>
      </c>
      <c r="U13" s="316"/>
      <c r="V13" s="316"/>
      <c r="W13" s="317"/>
      <c r="X13" s="315" t="s">
        <v>14</v>
      </c>
      <c r="Y13" s="316"/>
      <c r="Z13" s="316"/>
      <c r="AA13" s="317"/>
    </row>
    <row r="14" spans="1:27" ht="21.75" customHeight="1" thickBot="1">
      <c r="A14" s="293"/>
      <c r="B14" s="292"/>
      <c r="C14" s="292"/>
      <c r="D14" s="312"/>
      <c r="E14" s="313"/>
      <c r="F14" s="313"/>
      <c r="G14" s="314"/>
      <c r="H14" s="321"/>
      <c r="I14" s="322"/>
      <c r="J14" s="322"/>
      <c r="K14" s="323"/>
      <c r="L14" s="321"/>
      <c r="M14" s="322"/>
      <c r="N14" s="322"/>
      <c r="O14" s="323"/>
      <c r="P14" s="321"/>
      <c r="Q14" s="322"/>
      <c r="R14" s="322"/>
      <c r="S14" s="323"/>
      <c r="T14" s="321"/>
      <c r="U14" s="322"/>
      <c r="V14" s="322"/>
      <c r="W14" s="323"/>
      <c r="X14" s="312" t="s">
        <v>15</v>
      </c>
      <c r="Y14" s="313"/>
      <c r="Z14" s="313"/>
      <c r="AA14" s="314"/>
    </row>
    <row r="15" spans="1:27" ht="153.75" customHeight="1" thickBot="1">
      <c r="A15" s="207"/>
      <c r="B15" s="208"/>
      <c r="C15" s="208"/>
      <c r="D15" s="209" t="s">
        <v>16</v>
      </c>
      <c r="E15" s="209" t="s">
        <v>17</v>
      </c>
      <c r="F15" s="209" t="s">
        <v>18</v>
      </c>
      <c r="G15" s="209" t="s">
        <v>19</v>
      </c>
      <c r="H15" s="209" t="s">
        <v>16</v>
      </c>
      <c r="I15" s="209" t="s">
        <v>17</v>
      </c>
      <c r="J15" s="209" t="s">
        <v>18</v>
      </c>
      <c r="K15" s="209" t="s">
        <v>19</v>
      </c>
      <c r="L15" s="209" t="s">
        <v>16</v>
      </c>
      <c r="M15" s="209" t="s">
        <v>17</v>
      </c>
      <c r="N15" s="209" t="s">
        <v>18</v>
      </c>
      <c r="O15" s="209" t="s">
        <v>19</v>
      </c>
      <c r="P15" s="209" t="s">
        <v>16</v>
      </c>
      <c r="Q15" s="209" t="s">
        <v>17</v>
      </c>
      <c r="R15" s="209" t="s">
        <v>18</v>
      </c>
      <c r="S15" s="209" t="s">
        <v>19</v>
      </c>
      <c r="T15" s="209" t="s">
        <v>16</v>
      </c>
      <c r="U15" s="209" t="s">
        <v>17</v>
      </c>
      <c r="V15" s="209" t="s">
        <v>18</v>
      </c>
      <c r="W15" s="209" t="s">
        <v>19</v>
      </c>
      <c r="X15" s="209" t="s">
        <v>16</v>
      </c>
      <c r="Y15" s="209" t="s">
        <v>17</v>
      </c>
      <c r="Z15" s="209" t="s">
        <v>18</v>
      </c>
      <c r="AA15" s="209" t="s">
        <v>19</v>
      </c>
    </row>
    <row r="16" spans="1:27" ht="25.5" customHeight="1" thickBot="1">
      <c r="A16" s="119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6">
        <v>27</v>
      </c>
    </row>
    <row r="17" spans="1:28" ht="27" customHeight="1" thickBot="1">
      <c r="A17" s="32">
        <v>1</v>
      </c>
      <c r="B17" s="190" t="s">
        <v>20</v>
      </c>
      <c r="C17" s="211" t="s">
        <v>21</v>
      </c>
      <c r="D17" s="217">
        <v>0</v>
      </c>
      <c r="E17" s="217">
        <v>0</v>
      </c>
      <c r="F17" s="218">
        <v>0</v>
      </c>
      <c r="G17" s="217">
        <f t="shared" ref="G17" si="0">G18+G25+G26+G27+G32</f>
        <v>1624.9299999999998</v>
      </c>
      <c r="H17" s="217">
        <f t="shared" ref="H17:N17" si="1">H18+H25+H26+H27+H32</f>
        <v>0</v>
      </c>
      <c r="I17" s="217">
        <f t="shared" si="1"/>
        <v>0</v>
      </c>
      <c r="J17" s="217">
        <f t="shared" si="1"/>
        <v>0</v>
      </c>
      <c r="K17" s="217">
        <f>ROUND(K18+K25+K26+K27+K32,2)</f>
        <v>1334.84</v>
      </c>
      <c r="L17" s="219">
        <f t="shared" si="1"/>
        <v>0</v>
      </c>
      <c r="M17" s="219">
        <f>M18+M25+M27+M32</f>
        <v>0</v>
      </c>
      <c r="N17" s="219">
        <f t="shared" si="1"/>
        <v>0</v>
      </c>
      <c r="O17" s="219">
        <f>O25+O26+O27+O32</f>
        <v>0</v>
      </c>
      <c r="P17" s="217">
        <v>0</v>
      </c>
      <c r="Q17" s="217">
        <v>0</v>
      </c>
      <c r="R17" s="217">
        <f t="shared" ref="R17:S17" si="2">R18+R25+R26+R27+R32</f>
        <v>0</v>
      </c>
      <c r="S17" s="217">
        <f t="shared" si="2"/>
        <v>290.08999999999997</v>
      </c>
      <c r="T17" s="219">
        <v>0</v>
      </c>
      <c r="U17" s="219">
        <v>0</v>
      </c>
      <c r="V17" s="219">
        <f t="shared" ref="V17:W17" si="3">V18+V25+V26+V27+V32</f>
        <v>0</v>
      </c>
      <c r="W17" s="219">
        <f t="shared" si="3"/>
        <v>0</v>
      </c>
      <c r="X17" s="217">
        <f>X18+X25+X26+X27+X32</f>
        <v>0</v>
      </c>
      <c r="Y17" s="217">
        <f t="shared" ref="Y17:Z17" si="4">Y18+Y25+Y26+Y27+Y32</f>
        <v>0</v>
      </c>
      <c r="Z17" s="234">
        <f t="shared" si="4"/>
        <v>0</v>
      </c>
      <c r="AA17" s="249">
        <f>ROUND(AA18+AA25+AA26+AA27+AA32,2)</f>
        <v>290.08999999999997</v>
      </c>
      <c r="AB17" s="221"/>
    </row>
    <row r="18" spans="1:28" ht="27.75" customHeight="1" thickBot="1">
      <c r="A18" s="32">
        <v>1.1000000000000001</v>
      </c>
      <c r="B18" s="190" t="s">
        <v>22</v>
      </c>
      <c r="C18" s="211" t="s">
        <v>21</v>
      </c>
      <c r="D18" s="217">
        <f>D19+D20+D21+D22+D23+D24</f>
        <v>0</v>
      </c>
      <c r="E18" s="234">
        <f>E19+E20+E21+E22+E23</f>
        <v>0</v>
      </c>
      <c r="F18" s="233">
        <f>F19+F20+F21+F22+F23</f>
        <v>0</v>
      </c>
      <c r="G18" s="217">
        <f>G19+G20+G21+G22+G23+G24</f>
        <v>1189.1699999999998</v>
      </c>
      <c r="H18" s="217">
        <f>H19+H20+H21+I22+H23</f>
        <v>0</v>
      </c>
      <c r="I18" s="217">
        <f>I19+I20+I21+I22+I23</f>
        <v>0</v>
      </c>
      <c r="J18" s="217">
        <f>J19+J20+J21+J22+J23</f>
        <v>0</v>
      </c>
      <c r="K18" s="217">
        <f>ROUND(K19+K20+K21+K22+K23+K24,2)</f>
        <v>976.92</v>
      </c>
      <c r="L18" s="219">
        <f>L19+L20+L21+L22+L23+L24</f>
        <v>0</v>
      </c>
      <c r="M18" s="219">
        <f>M19+M20+M21+M22+M23+M24</f>
        <v>0</v>
      </c>
      <c r="N18" s="219">
        <f>N19+N20+N21+N22+N23+N24</f>
        <v>0</v>
      </c>
      <c r="O18" s="219">
        <f t="shared" ref="O18" ca="1" si="5">O18+O19+O20+O21+O22+O23+O24</f>
        <v>0</v>
      </c>
      <c r="P18" s="217">
        <f>T18+X18</f>
        <v>0</v>
      </c>
      <c r="Q18" s="217">
        <f>T18+Y18</f>
        <v>0</v>
      </c>
      <c r="R18" s="217">
        <f>V18+Z18</f>
        <v>0</v>
      </c>
      <c r="S18" s="217">
        <f>W18+AA18</f>
        <v>212.25</v>
      </c>
      <c r="T18" s="219">
        <v>0</v>
      </c>
      <c r="U18" s="219">
        <v>0</v>
      </c>
      <c r="V18" s="219">
        <f t="shared" ref="V18:W18" si="6">V19+V26+V27+V28+V33</f>
        <v>0</v>
      </c>
      <c r="W18" s="219">
        <f t="shared" si="6"/>
        <v>0</v>
      </c>
      <c r="X18" s="217">
        <f>X19+X20+X21+X22+X23</f>
        <v>0</v>
      </c>
      <c r="Y18" s="217">
        <f>Y19+Y20+Y21+Y22+Y23</f>
        <v>0</v>
      </c>
      <c r="Z18" s="217">
        <f>Z19+Z20+Z21+Z22+Z23</f>
        <v>0</v>
      </c>
      <c r="AA18" s="217">
        <f>ROUND(AA19+AA20+AA21+AA22+AA23+AA24,2)</f>
        <v>212.25</v>
      </c>
    </row>
    <row r="19" spans="1:28" ht="33.75" customHeight="1" thickBot="1">
      <c r="A19" s="41" t="s">
        <v>115</v>
      </c>
      <c r="B19" s="190" t="s">
        <v>23</v>
      </c>
      <c r="C19" s="211" t="s">
        <v>21</v>
      </c>
      <c r="D19" s="217">
        <f>P19+L19+H19</f>
        <v>0</v>
      </c>
      <c r="E19" s="217">
        <f>Q19+I19</f>
        <v>0</v>
      </c>
      <c r="F19" s="217">
        <f>R19+J19</f>
        <v>0</v>
      </c>
      <c r="G19" s="217">
        <f>K19+S19</f>
        <v>1120.55</v>
      </c>
      <c r="H19" s="217">
        <v>0</v>
      </c>
      <c r="I19" s="217">
        <v>0</v>
      </c>
      <c r="J19" s="217">
        <v>0</v>
      </c>
      <c r="K19" s="243">
        <f>ROUND('[1]Витрати 20 -21'!$DB$12/1000,2)</f>
        <v>920.34</v>
      </c>
      <c r="L19" s="219">
        <v>0</v>
      </c>
      <c r="M19" s="219">
        <v>0</v>
      </c>
      <c r="N19" s="219">
        <v>0</v>
      </c>
      <c r="O19" s="219">
        <v>0</v>
      </c>
      <c r="P19" s="217">
        <f t="shared" ref="P19:P51" si="7">T19+X19</f>
        <v>0</v>
      </c>
      <c r="Q19" s="217">
        <f t="shared" ref="Q19:Q51" si="8">U19+Y19</f>
        <v>0</v>
      </c>
      <c r="R19" s="217">
        <f t="shared" ref="R19:R63" si="9">V19+Z19</f>
        <v>0</v>
      </c>
      <c r="S19" s="217">
        <f t="shared" ref="S19:S68" si="10">W19+AA19</f>
        <v>200.21</v>
      </c>
      <c r="T19" s="219">
        <v>0</v>
      </c>
      <c r="U19" s="219">
        <v>0</v>
      </c>
      <c r="V19" s="219">
        <f t="shared" ref="V19:W19" si="11">V20+V27+V28+V29+V34</f>
        <v>0</v>
      </c>
      <c r="W19" s="219">
        <f t="shared" si="11"/>
        <v>0</v>
      </c>
      <c r="X19" s="217">
        <v>0</v>
      </c>
      <c r="Y19" s="217">
        <v>0</v>
      </c>
      <c r="Z19" s="217">
        <v>0</v>
      </c>
      <c r="AA19" s="243">
        <f>ROUND('[1]Витрати 20 -21'!$DC$12/1000,2)</f>
        <v>200.21</v>
      </c>
    </row>
    <row r="20" spans="1:28" ht="31.5" customHeight="1" thickBot="1">
      <c r="A20" s="41" t="s">
        <v>116</v>
      </c>
      <c r="B20" s="190" t="s">
        <v>24</v>
      </c>
      <c r="C20" s="211" t="s">
        <v>21</v>
      </c>
      <c r="D20" s="217">
        <f t="shared" ref="D20:D23" si="12">P20+L20+H20</f>
        <v>0</v>
      </c>
      <c r="E20" s="217">
        <f t="shared" ref="E20:E23" si="13">Q20+I20</f>
        <v>0</v>
      </c>
      <c r="F20" s="217">
        <f t="shared" ref="F20:F23" si="14">R20+J20</f>
        <v>0</v>
      </c>
      <c r="G20" s="217">
        <f t="shared" ref="G20:G23" si="15">K20+S20</f>
        <v>62.89</v>
      </c>
      <c r="H20" s="217">
        <v>0</v>
      </c>
      <c r="I20" s="217">
        <v>0</v>
      </c>
      <c r="J20" s="217">
        <v>0</v>
      </c>
      <c r="K20" s="243">
        <f>ROUND('[1]Витрати 20 -21'!$DK$12/1000,2)</f>
        <v>51.64</v>
      </c>
      <c r="L20" s="219">
        <v>0</v>
      </c>
      <c r="M20" s="219">
        <v>0</v>
      </c>
      <c r="N20" s="219">
        <v>0</v>
      </c>
      <c r="O20" s="219">
        <v>0</v>
      </c>
      <c r="P20" s="217">
        <f>T20+X20</f>
        <v>0</v>
      </c>
      <c r="Q20" s="217">
        <f t="shared" si="8"/>
        <v>0</v>
      </c>
      <c r="R20" s="217">
        <f t="shared" si="9"/>
        <v>0</v>
      </c>
      <c r="S20" s="217">
        <f t="shared" si="10"/>
        <v>11.25</v>
      </c>
      <c r="T20" s="219">
        <v>0</v>
      </c>
      <c r="U20" s="219">
        <v>0</v>
      </c>
      <c r="V20" s="219">
        <f t="shared" ref="V20:W20" si="16">V21+V28+V29+V30+V35</f>
        <v>0</v>
      </c>
      <c r="W20" s="219">
        <f t="shared" si="16"/>
        <v>0</v>
      </c>
      <c r="X20" s="217">
        <v>0</v>
      </c>
      <c r="Y20" s="217">
        <v>0</v>
      </c>
      <c r="Z20" s="217">
        <v>0</v>
      </c>
      <c r="AA20" s="243">
        <f>ROUND('[1]Витрати 20 -21'!$DL$12/1000,2)</f>
        <v>11.25</v>
      </c>
    </row>
    <row r="21" spans="1:28" ht="33.75" customHeight="1" thickBot="1">
      <c r="A21" s="41" t="s">
        <v>117</v>
      </c>
      <c r="B21" s="190" t="s">
        <v>25</v>
      </c>
      <c r="C21" s="211" t="s">
        <v>21</v>
      </c>
      <c r="D21" s="217">
        <f t="shared" si="12"/>
        <v>0</v>
      </c>
      <c r="E21" s="217">
        <f t="shared" si="13"/>
        <v>0</v>
      </c>
      <c r="F21" s="217">
        <f t="shared" si="14"/>
        <v>0</v>
      </c>
      <c r="G21" s="217">
        <f t="shared" si="15"/>
        <v>0</v>
      </c>
      <c r="H21" s="217">
        <v>0</v>
      </c>
      <c r="I21" s="217">
        <v>0</v>
      </c>
      <c r="J21" s="217">
        <v>0</v>
      </c>
      <c r="K21" s="243">
        <v>0</v>
      </c>
      <c r="L21" s="219">
        <v>0</v>
      </c>
      <c r="M21" s="219">
        <v>0</v>
      </c>
      <c r="N21" s="219">
        <v>0</v>
      </c>
      <c r="O21" s="219">
        <v>0</v>
      </c>
      <c r="P21" s="217">
        <f t="shared" si="7"/>
        <v>0</v>
      </c>
      <c r="Q21" s="217">
        <f t="shared" si="8"/>
        <v>0</v>
      </c>
      <c r="R21" s="217">
        <f t="shared" si="9"/>
        <v>0</v>
      </c>
      <c r="S21" s="217">
        <f t="shared" si="10"/>
        <v>0</v>
      </c>
      <c r="T21" s="219">
        <v>0</v>
      </c>
      <c r="U21" s="219">
        <v>0</v>
      </c>
      <c r="V21" s="219">
        <f t="shared" ref="V21:W21" si="17">V22+V29+V30+V31+V36</f>
        <v>0</v>
      </c>
      <c r="W21" s="219">
        <f t="shared" si="17"/>
        <v>0</v>
      </c>
      <c r="X21" s="217">
        <v>0</v>
      </c>
      <c r="Y21" s="217">
        <v>0</v>
      </c>
      <c r="Z21" s="217">
        <v>0</v>
      </c>
      <c r="AA21" s="243">
        <v>0</v>
      </c>
    </row>
    <row r="22" spans="1:28" ht="41.25" thickBot="1">
      <c r="A22" s="41" t="s">
        <v>118</v>
      </c>
      <c r="B22" s="190" t="s">
        <v>26</v>
      </c>
      <c r="C22" s="211" t="s">
        <v>21</v>
      </c>
      <c r="D22" s="217">
        <f t="shared" si="12"/>
        <v>0</v>
      </c>
      <c r="E22" s="217">
        <f t="shared" si="13"/>
        <v>0</v>
      </c>
      <c r="F22" s="217">
        <f t="shared" si="14"/>
        <v>0</v>
      </c>
      <c r="G22" s="217">
        <f t="shared" si="15"/>
        <v>2.61</v>
      </c>
      <c r="H22" s="217">
        <v>0</v>
      </c>
      <c r="I22" s="217">
        <v>0</v>
      </c>
      <c r="J22" s="217">
        <v>0</v>
      </c>
      <c r="K22" s="243">
        <f>ROUND('[1]Витрати 20 -21'!$DR$12/1000,2)</f>
        <v>2.38</v>
      </c>
      <c r="L22" s="219">
        <v>0</v>
      </c>
      <c r="M22" s="219">
        <v>0</v>
      </c>
      <c r="N22" s="219">
        <v>0</v>
      </c>
      <c r="O22" s="219">
        <v>0</v>
      </c>
      <c r="P22" s="217">
        <f t="shared" si="7"/>
        <v>0</v>
      </c>
      <c r="Q22" s="217">
        <f t="shared" si="8"/>
        <v>0</v>
      </c>
      <c r="R22" s="217">
        <f t="shared" si="9"/>
        <v>0</v>
      </c>
      <c r="S22" s="217">
        <f t="shared" si="10"/>
        <v>0.23</v>
      </c>
      <c r="T22" s="219">
        <v>0</v>
      </c>
      <c r="U22" s="219">
        <v>0</v>
      </c>
      <c r="V22" s="219">
        <f t="shared" ref="V22:W22" si="18">V23+V30+V31+V32+V37</f>
        <v>0</v>
      </c>
      <c r="W22" s="219">
        <f t="shared" si="18"/>
        <v>0</v>
      </c>
      <c r="X22" s="217">
        <v>0</v>
      </c>
      <c r="Y22" s="217">
        <v>0</v>
      </c>
      <c r="Z22" s="217">
        <v>0</v>
      </c>
      <c r="AA22" s="243">
        <f>ROUND('[1]Витрати 20 -21'!$DS$12/1000,2)</f>
        <v>0.23</v>
      </c>
    </row>
    <row r="23" spans="1:28" ht="24.75" customHeight="1" thickBot="1">
      <c r="A23" s="333" t="s">
        <v>119</v>
      </c>
      <c r="B23" s="212" t="s">
        <v>126</v>
      </c>
      <c r="C23" s="335" t="s">
        <v>21</v>
      </c>
      <c r="D23" s="305">
        <f t="shared" si="12"/>
        <v>0</v>
      </c>
      <c r="E23" s="305">
        <f t="shared" si="13"/>
        <v>0</v>
      </c>
      <c r="F23" s="305">
        <f t="shared" si="14"/>
        <v>0</v>
      </c>
      <c r="G23" s="305">
        <f t="shared" si="15"/>
        <v>3.12</v>
      </c>
      <c r="H23" s="217"/>
      <c r="I23" s="217"/>
      <c r="J23" s="217"/>
      <c r="K23" s="324">
        <f>ROUND('[1]Витрати 20 -21'!$S$12,2)</f>
        <v>2.56</v>
      </c>
      <c r="L23" s="305">
        <v>0</v>
      </c>
      <c r="M23" s="305">
        <v>0</v>
      </c>
      <c r="N23" s="305">
        <v>0</v>
      </c>
      <c r="O23" s="305">
        <v>0</v>
      </c>
      <c r="P23" s="305">
        <f t="shared" si="7"/>
        <v>0</v>
      </c>
      <c r="Q23" s="305">
        <f t="shared" si="8"/>
        <v>0</v>
      </c>
      <c r="R23" s="305">
        <f t="shared" si="9"/>
        <v>0</v>
      </c>
      <c r="S23" s="305">
        <f t="shared" si="10"/>
        <v>0.56000000000000005</v>
      </c>
      <c r="T23" s="305">
        <v>0</v>
      </c>
      <c r="U23" s="305">
        <v>0</v>
      </c>
      <c r="V23" s="305">
        <f t="shared" ref="V23:W23" si="19">V24+V31+V32+V33+V38</f>
        <v>0</v>
      </c>
      <c r="W23" s="305">
        <f t="shared" si="19"/>
        <v>0</v>
      </c>
      <c r="X23" s="307">
        <v>0</v>
      </c>
      <c r="Y23" s="307">
        <v>0</v>
      </c>
      <c r="Z23" s="307">
        <v>0</v>
      </c>
      <c r="AA23" s="324">
        <f>ROUND('[1]Витрати 20 -21'!$T$12,2)</f>
        <v>0.56000000000000005</v>
      </c>
    </row>
    <row r="24" spans="1:28" ht="30.75" customHeight="1" thickBot="1">
      <c r="A24" s="334"/>
      <c r="B24" s="212" t="s">
        <v>127</v>
      </c>
      <c r="C24" s="336"/>
      <c r="D24" s="306"/>
      <c r="E24" s="306"/>
      <c r="F24" s="306"/>
      <c r="G24" s="306"/>
      <c r="H24" s="217">
        <v>0</v>
      </c>
      <c r="I24" s="217">
        <v>0</v>
      </c>
      <c r="J24" s="217">
        <v>0</v>
      </c>
      <c r="K24" s="325"/>
      <c r="L24" s="306"/>
      <c r="M24" s="337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8"/>
      <c r="Y24" s="308"/>
      <c r="Z24" s="308"/>
      <c r="AA24" s="325"/>
    </row>
    <row r="25" spans="1:28" ht="21.75" customHeight="1" thickBot="1">
      <c r="A25" s="329">
        <v>1.2</v>
      </c>
      <c r="B25" s="213" t="s">
        <v>27</v>
      </c>
      <c r="C25" s="331" t="s">
        <v>21</v>
      </c>
      <c r="D25" s="305">
        <f>H25+P25</f>
        <v>0</v>
      </c>
      <c r="E25" s="305">
        <f>I25+Q25</f>
        <v>0</v>
      </c>
      <c r="F25" s="305">
        <f>J25+R25</f>
        <v>0</v>
      </c>
      <c r="G25" s="305">
        <f>K25+S25</f>
        <v>185.28</v>
      </c>
      <c r="H25" s="217"/>
      <c r="I25" s="217"/>
      <c r="J25" s="217"/>
      <c r="K25" s="324">
        <f>ROUND('[1]Витрати 20 -21'!$V$12,2)</f>
        <v>152.18</v>
      </c>
      <c r="L25" s="338">
        <v>0</v>
      </c>
      <c r="M25" s="340">
        <v>0</v>
      </c>
      <c r="N25" s="342">
        <v>0</v>
      </c>
      <c r="O25" s="305">
        <v>0</v>
      </c>
      <c r="P25" s="305">
        <f t="shared" si="7"/>
        <v>0</v>
      </c>
      <c r="Q25" s="305">
        <f t="shared" si="8"/>
        <v>0</v>
      </c>
      <c r="R25" s="305">
        <f t="shared" si="9"/>
        <v>0</v>
      </c>
      <c r="S25" s="305">
        <f t="shared" si="10"/>
        <v>33.1</v>
      </c>
      <c r="T25" s="305">
        <v>0</v>
      </c>
      <c r="U25" s="305">
        <v>0</v>
      </c>
      <c r="V25" s="305">
        <f t="shared" ref="V25:W25" si="20">V26+V33+V34+V35+V40</f>
        <v>0</v>
      </c>
      <c r="W25" s="305">
        <f t="shared" si="20"/>
        <v>0</v>
      </c>
      <c r="X25" s="307">
        <v>0</v>
      </c>
      <c r="Y25" s="307">
        <v>0</v>
      </c>
      <c r="Z25" s="307">
        <v>0</v>
      </c>
      <c r="AA25" s="324">
        <f>ROUND('[1]Витрати 20 -21'!$W$12,2)</f>
        <v>33.1</v>
      </c>
    </row>
    <row r="26" spans="1:28" ht="32.25" customHeight="1" thickBot="1">
      <c r="A26" s="330"/>
      <c r="B26" s="214" t="s">
        <v>28</v>
      </c>
      <c r="C26" s="332"/>
      <c r="D26" s="306"/>
      <c r="E26" s="306"/>
      <c r="F26" s="306"/>
      <c r="G26" s="306"/>
      <c r="H26" s="217">
        <v>0</v>
      </c>
      <c r="I26" s="217">
        <v>0</v>
      </c>
      <c r="J26" s="217">
        <v>0</v>
      </c>
      <c r="K26" s="325"/>
      <c r="L26" s="339"/>
      <c r="M26" s="341"/>
      <c r="N26" s="343"/>
      <c r="O26" s="306"/>
      <c r="P26" s="306"/>
      <c r="Q26" s="306"/>
      <c r="R26" s="306"/>
      <c r="S26" s="306"/>
      <c r="T26" s="306"/>
      <c r="U26" s="306"/>
      <c r="V26" s="306"/>
      <c r="W26" s="306"/>
      <c r="X26" s="308"/>
      <c r="Y26" s="308"/>
      <c r="Z26" s="308"/>
      <c r="AA26" s="325"/>
    </row>
    <row r="27" spans="1:28" ht="27.75" customHeight="1" thickBot="1">
      <c r="A27" s="120">
        <v>1.3</v>
      </c>
      <c r="B27" s="215" t="s">
        <v>29</v>
      </c>
      <c r="C27" s="211" t="s">
        <v>21</v>
      </c>
      <c r="D27" s="217">
        <f>H27+P27</f>
        <v>0</v>
      </c>
      <c r="E27" s="217">
        <f>I27+Q27</f>
        <v>0</v>
      </c>
      <c r="F27" s="217">
        <v>0</v>
      </c>
      <c r="G27" s="217">
        <f>K27+O27+S27</f>
        <v>94.84</v>
      </c>
      <c r="H27" s="217">
        <v>0</v>
      </c>
      <c r="I27" s="217">
        <v>0</v>
      </c>
      <c r="J27" s="217">
        <v>0</v>
      </c>
      <c r="K27" s="217">
        <f>ROUND(K28+K29+K30+K31,2)</f>
        <v>77.900000000000006</v>
      </c>
      <c r="L27" s="219">
        <v>0</v>
      </c>
      <c r="M27" s="219">
        <v>0</v>
      </c>
      <c r="N27" s="219">
        <v>0</v>
      </c>
      <c r="O27" s="219">
        <v>0</v>
      </c>
      <c r="P27" s="217">
        <f t="shared" ref="P27:S27" si="21">P28+P29+P30+P31</f>
        <v>0</v>
      </c>
      <c r="Q27" s="217">
        <f t="shared" si="21"/>
        <v>0</v>
      </c>
      <c r="R27" s="217">
        <f t="shared" si="21"/>
        <v>0</v>
      </c>
      <c r="S27" s="217">
        <f t="shared" si="21"/>
        <v>16.939999999999998</v>
      </c>
      <c r="T27" s="219">
        <v>0</v>
      </c>
      <c r="U27" s="219">
        <v>0</v>
      </c>
      <c r="V27" s="219">
        <f t="shared" ref="V27:W27" si="22">V28+V35+V36+V37+V42</f>
        <v>0</v>
      </c>
      <c r="W27" s="219">
        <f t="shared" si="22"/>
        <v>0</v>
      </c>
      <c r="X27" s="217">
        <v>0</v>
      </c>
      <c r="Y27" s="217">
        <v>0</v>
      </c>
      <c r="Z27" s="217">
        <v>0</v>
      </c>
      <c r="AA27" s="217">
        <f>ROUND(AA28+AA29+AA30+AA31,2)</f>
        <v>16.940000000000001</v>
      </c>
    </row>
    <row r="28" spans="1:28" ht="20.25" customHeight="1" thickBot="1">
      <c r="A28" s="346" t="s">
        <v>120</v>
      </c>
      <c r="B28" s="213" t="s">
        <v>30</v>
      </c>
      <c r="C28" s="331" t="s">
        <v>21</v>
      </c>
      <c r="D28" s="305">
        <f t="shared" ref="D28:D31" si="23">H28+P28</f>
        <v>0</v>
      </c>
      <c r="E28" s="305">
        <f t="shared" ref="E28:E31" si="24">I28+Q28</f>
        <v>0</v>
      </c>
      <c r="F28" s="305">
        <v>0</v>
      </c>
      <c r="G28" s="305">
        <f>K28+O28+S28</f>
        <v>40.76</v>
      </c>
      <c r="H28" s="217"/>
      <c r="I28" s="217"/>
      <c r="J28" s="217"/>
      <c r="K28" s="307">
        <f>ROUND(K25*22%,2)</f>
        <v>33.479999999999997</v>
      </c>
      <c r="L28" s="305">
        <v>0</v>
      </c>
      <c r="M28" s="305">
        <v>0</v>
      </c>
      <c r="N28" s="305">
        <v>0</v>
      </c>
      <c r="O28" s="305">
        <v>0</v>
      </c>
      <c r="P28" s="305">
        <f t="shared" si="7"/>
        <v>0</v>
      </c>
      <c r="Q28" s="305">
        <f t="shared" si="8"/>
        <v>0</v>
      </c>
      <c r="R28" s="305">
        <f t="shared" si="9"/>
        <v>0</v>
      </c>
      <c r="S28" s="305">
        <f t="shared" si="10"/>
        <v>7.28</v>
      </c>
      <c r="T28" s="305">
        <v>0</v>
      </c>
      <c r="U28" s="305">
        <v>0</v>
      </c>
      <c r="V28" s="305">
        <f t="shared" ref="V28:W28" si="25">V29+V36+V37+V38+V43</f>
        <v>0</v>
      </c>
      <c r="W28" s="305">
        <f t="shared" si="25"/>
        <v>0</v>
      </c>
      <c r="X28" s="307">
        <v>0</v>
      </c>
      <c r="Y28" s="307">
        <v>0</v>
      </c>
      <c r="Z28" s="307">
        <v>0</v>
      </c>
      <c r="AA28" s="307">
        <f>ROUND(AA25*22%,2)</f>
        <v>7.28</v>
      </c>
    </row>
    <row r="29" spans="1:28" ht="30" customHeight="1" thickBot="1">
      <c r="A29" s="347"/>
      <c r="B29" s="214" t="s">
        <v>31</v>
      </c>
      <c r="C29" s="332"/>
      <c r="D29" s="306"/>
      <c r="E29" s="306"/>
      <c r="F29" s="306"/>
      <c r="G29" s="306"/>
      <c r="H29" s="217">
        <v>0</v>
      </c>
      <c r="I29" s="217">
        <v>0</v>
      </c>
      <c r="J29" s="217">
        <v>0</v>
      </c>
      <c r="K29" s="308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8"/>
      <c r="Y29" s="308"/>
      <c r="Z29" s="308"/>
      <c r="AA29" s="308"/>
    </row>
    <row r="30" spans="1:28" ht="31.5" customHeight="1" thickBot="1">
      <c r="A30" s="121" t="s">
        <v>121</v>
      </c>
      <c r="B30" s="190" t="s">
        <v>32</v>
      </c>
      <c r="C30" s="211" t="s">
        <v>21</v>
      </c>
      <c r="D30" s="217">
        <f t="shared" si="23"/>
        <v>0</v>
      </c>
      <c r="E30" s="217">
        <f t="shared" si="24"/>
        <v>0</v>
      </c>
      <c r="F30" s="217">
        <f t="shared" ref="F30:F48" si="26">J30+N30+R30</f>
        <v>0</v>
      </c>
      <c r="G30" s="217">
        <f>K30+O30+S30</f>
        <v>14.8</v>
      </c>
      <c r="H30" s="217">
        <v>0</v>
      </c>
      <c r="I30" s="217">
        <v>0</v>
      </c>
      <c r="J30" s="217">
        <v>0</v>
      </c>
      <c r="K30" s="243">
        <f>ROUND('[1]Витрати 20 -21'!$AE$12,2)</f>
        <v>12.16</v>
      </c>
      <c r="L30" s="219">
        <v>0</v>
      </c>
      <c r="M30" s="219">
        <v>0</v>
      </c>
      <c r="N30" s="219">
        <v>0</v>
      </c>
      <c r="O30" s="219">
        <v>0</v>
      </c>
      <c r="P30" s="217">
        <f t="shared" si="7"/>
        <v>0</v>
      </c>
      <c r="Q30" s="217">
        <f t="shared" si="8"/>
        <v>0</v>
      </c>
      <c r="R30" s="217">
        <f t="shared" si="9"/>
        <v>0</v>
      </c>
      <c r="S30" s="217">
        <f t="shared" si="10"/>
        <v>2.64</v>
      </c>
      <c r="T30" s="219">
        <v>0</v>
      </c>
      <c r="U30" s="219">
        <v>0</v>
      </c>
      <c r="V30" s="219">
        <f t="shared" ref="V30:W30" si="27">V31+V38+V39+V40+V45</f>
        <v>0</v>
      </c>
      <c r="W30" s="219">
        <f t="shared" si="27"/>
        <v>0</v>
      </c>
      <c r="X30" s="217">
        <v>0</v>
      </c>
      <c r="Y30" s="217">
        <v>0</v>
      </c>
      <c r="Z30" s="217">
        <v>0</v>
      </c>
      <c r="AA30" s="243">
        <f>ROUND('[1]Витрати 20 -21'!$AF$12,2)</f>
        <v>2.64</v>
      </c>
    </row>
    <row r="31" spans="1:28" ht="31.5" customHeight="1" thickBot="1">
      <c r="A31" s="122" t="s">
        <v>122</v>
      </c>
      <c r="B31" s="190" t="s">
        <v>33</v>
      </c>
      <c r="C31" s="211" t="s">
        <v>21</v>
      </c>
      <c r="D31" s="217">
        <f t="shared" si="23"/>
        <v>0</v>
      </c>
      <c r="E31" s="217">
        <f t="shared" si="24"/>
        <v>0</v>
      </c>
      <c r="F31" s="217">
        <v>0</v>
      </c>
      <c r="G31" s="217">
        <f>K31+O31+S31</f>
        <v>39.28</v>
      </c>
      <c r="H31" s="217">
        <v>0</v>
      </c>
      <c r="I31" s="217">
        <v>0</v>
      </c>
      <c r="J31" s="217">
        <v>0</v>
      </c>
      <c r="K31" s="243">
        <f>ROUND('[1]Витрати 20 -21'!$AH$12,2)</f>
        <v>32.26</v>
      </c>
      <c r="L31" s="219">
        <v>0</v>
      </c>
      <c r="M31" s="219">
        <v>0</v>
      </c>
      <c r="N31" s="219">
        <v>0</v>
      </c>
      <c r="O31" s="219">
        <v>0</v>
      </c>
      <c r="P31" s="217">
        <f t="shared" si="7"/>
        <v>0</v>
      </c>
      <c r="Q31" s="217">
        <f t="shared" si="8"/>
        <v>0</v>
      </c>
      <c r="R31" s="217">
        <f t="shared" si="9"/>
        <v>0</v>
      </c>
      <c r="S31" s="217">
        <f t="shared" si="10"/>
        <v>7.02</v>
      </c>
      <c r="T31" s="219">
        <v>0</v>
      </c>
      <c r="U31" s="219">
        <v>0</v>
      </c>
      <c r="V31" s="219">
        <f t="shared" ref="V31:W31" si="28">V32+V39+V40+V41+V46</f>
        <v>0</v>
      </c>
      <c r="W31" s="219">
        <f t="shared" si="28"/>
        <v>0</v>
      </c>
      <c r="X31" s="217">
        <v>0</v>
      </c>
      <c r="Y31" s="217">
        <v>0</v>
      </c>
      <c r="Z31" s="217">
        <v>0</v>
      </c>
      <c r="AA31" s="243">
        <f>ROUND('[1]Витрати 20 -21'!$AI$12,2)</f>
        <v>7.02</v>
      </c>
    </row>
    <row r="32" spans="1:28" ht="27" customHeight="1" thickBot="1">
      <c r="A32" s="32">
        <v>1.4</v>
      </c>
      <c r="B32" s="190" t="s">
        <v>34</v>
      </c>
      <c r="C32" s="211" t="s">
        <v>21</v>
      </c>
      <c r="D32" s="217">
        <v>0</v>
      </c>
      <c r="E32" s="217">
        <v>0</v>
      </c>
      <c r="F32" s="217">
        <v>0</v>
      </c>
      <c r="G32" s="217">
        <f>K32+O32+S32</f>
        <v>155.64000000000001</v>
      </c>
      <c r="H32" s="217">
        <f t="shared" ref="H32:Z32" si="29">+H33+H34+H35+H36</f>
        <v>0</v>
      </c>
      <c r="I32" s="217">
        <f>I33+I34+I36</f>
        <v>0</v>
      </c>
      <c r="J32" s="217">
        <f t="shared" si="29"/>
        <v>0</v>
      </c>
      <c r="K32" s="217">
        <f>ROUND(K33+K34+K35+K36,2)</f>
        <v>127.84</v>
      </c>
      <c r="L32" s="219">
        <v>0</v>
      </c>
      <c r="M32" s="219">
        <v>0</v>
      </c>
      <c r="N32" s="219">
        <v>0</v>
      </c>
      <c r="O32" s="219">
        <v>0</v>
      </c>
      <c r="P32" s="217">
        <v>0</v>
      </c>
      <c r="Q32" s="217">
        <v>0</v>
      </c>
      <c r="R32" s="217">
        <f t="shared" si="29"/>
        <v>0</v>
      </c>
      <c r="S32" s="217">
        <f t="shared" si="29"/>
        <v>27.8</v>
      </c>
      <c r="T32" s="219">
        <v>0</v>
      </c>
      <c r="U32" s="219">
        <v>0</v>
      </c>
      <c r="V32" s="219">
        <f t="shared" ref="V32:W32" si="30">V33+V40+V41+V42+V47</f>
        <v>0</v>
      </c>
      <c r="W32" s="219">
        <f t="shared" si="30"/>
        <v>0</v>
      </c>
      <c r="X32" s="217">
        <f t="shared" si="29"/>
        <v>0</v>
      </c>
      <c r="Y32" s="217">
        <v>0</v>
      </c>
      <c r="Z32" s="217">
        <f t="shared" si="29"/>
        <v>0</v>
      </c>
      <c r="AA32" s="217">
        <f>ROUND(AA33+AA34+AA35+AA36,2)</f>
        <v>27.8</v>
      </c>
    </row>
    <row r="33" spans="1:27" ht="33" customHeight="1" thickBot="1">
      <c r="A33" s="123" t="s">
        <v>123</v>
      </c>
      <c r="B33" s="190" t="s">
        <v>35</v>
      </c>
      <c r="C33" s="211" t="s">
        <v>21</v>
      </c>
      <c r="D33" s="217">
        <f t="shared" ref="D33:D48" si="31">H33+L33+P33</f>
        <v>0</v>
      </c>
      <c r="E33" s="217">
        <f t="shared" ref="E33:E48" si="32">I33+M33+Q33</f>
        <v>0</v>
      </c>
      <c r="F33" s="217">
        <f t="shared" si="26"/>
        <v>0</v>
      </c>
      <c r="G33" s="217">
        <f>K33+O33+S33</f>
        <v>24.31</v>
      </c>
      <c r="H33" s="217">
        <v>0</v>
      </c>
      <c r="I33" s="217">
        <v>0</v>
      </c>
      <c r="J33" s="217">
        <v>0</v>
      </c>
      <c r="K33" s="243">
        <f>ROUND('[1]Витрати 20 -21'!$AN$12,2)</f>
        <v>19.97</v>
      </c>
      <c r="L33" s="219">
        <v>0</v>
      </c>
      <c r="M33" s="219">
        <v>0</v>
      </c>
      <c r="N33" s="219">
        <v>0</v>
      </c>
      <c r="O33" s="219">
        <v>0</v>
      </c>
      <c r="P33" s="217">
        <f t="shared" si="7"/>
        <v>0</v>
      </c>
      <c r="Q33" s="217">
        <f t="shared" si="8"/>
        <v>0</v>
      </c>
      <c r="R33" s="217">
        <f t="shared" si="9"/>
        <v>0</v>
      </c>
      <c r="S33" s="217">
        <f t="shared" si="10"/>
        <v>4.34</v>
      </c>
      <c r="T33" s="219">
        <v>0</v>
      </c>
      <c r="U33" s="219">
        <v>0</v>
      </c>
      <c r="V33" s="219">
        <f t="shared" ref="V33:W33" si="33">V34+V41+V42+V43+V48</f>
        <v>0</v>
      </c>
      <c r="W33" s="219">
        <f t="shared" si="33"/>
        <v>0</v>
      </c>
      <c r="X33" s="217">
        <v>0</v>
      </c>
      <c r="Y33" s="217">
        <v>0</v>
      </c>
      <c r="Z33" s="217">
        <v>0</v>
      </c>
      <c r="AA33" s="243">
        <f>ROUND('[1]Витрати 20 -21'!$AO$12,2)</f>
        <v>4.34</v>
      </c>
    </row>
    <row r="34" spans="1:27" ht="20.25">
      <c r="A34" s="344" t="s">
        <v>124</v>
      </c>
      <c r="B34" s="212" t="s">
        <v>30</v>
      </c>
      <c r="C34" s="335" t="s">
        <v>21</v>
      </c>
      <c r="D34" s="305">
        <f t="shared" si="31"/>
        <v>0</v>
      </c>
      <c r="E34" s="305">
        <f t="shared" si="32"/>
        <v>0</v>
      </c>
      <c r="F34" s="305">
        <f t="shared" si="26"/>
        <v>0</v>
      </c>
      <c r="G34" s="305">
        <f>K34+O34+S34</f>
        <v>5.34</v>
      </c>
      <c r="H34" s="307">
        <v>0</v>
      </c>
      <c r="I34" s="307">
        <v>0</v>
      </c>
      <c r="J34" s="307">
        <v>0</v>
      </c>
      <c r="K34" s="350">
        <f>ROUND(K33*22%,2)</f>
        <v>4.3899999999999997</v>
      </c>
      <c r="L34" s="305">
        <v>0</v>
      </c>
      <c r="M34" s="305">
        <v>0</v>
      </c>
      <c r="N34" s="305">
        <v>0</v>
      </c>
      <c r="O34" s="305">
        <v>0</v>
      </c>
      <c r="P34" s="305">
        <f t="shared" si="7"/>
        <v>0</v>
      </c>
      <c r="Q34" s="305">
        <f t="shared" si="8"/>
        <v>0</v>
      </c>
      <c r="R34" s="305">
        <f t="shared" si="9"/>
        <v>0</v>
      </c>
      <c r="S34" s="305">
        <f t="shared" si="10"/>
        <v>0.95</v>
      </c>
      <c r="T34" s="305">
        <v>0</v>
      </c>
      <c r="U34" s="305">
        <v>0</v>
      </c>
      <c r="V34" s="305">
        <f t="shared" ref="V34:W34" si="34">V35+V42+V43+V44+V49</f>
        <v>0</v>
      </c>
      <c r="W34" s="305">
        <f t="shared" si="34"/>
        <v>0</v>
      </c>
      <c r="X34" s="307">
        <v>0</v>
      </c>
      <c r="Y34" s="307">
        <v>0</v>
      </c>
      <c r="Z34" s="307">
        <v>0</v>
      </c>
      <c r="AA34" s="307">
        <f>ROUND(AA33*22%,2)</f>
        <v>0.95</v>
      </c>
    </row>
    <row r="35" spans="1:27" ht="21" thickBot="1">
      <c r="A35" s="345"/>
      <c r="B35" s="190" t="s">
        <v>31</v>
      </c>
      <c r="C35" s="336"/>
      <c r="D35" s="306"/>
      <c r="E35" s="306"/>
      <c r="F35" s="306"/>
      <c r="G35" s="306"/>
      <c r="H35" s="308"/>
      <c r="I35" s="308"/>
      <c r="J35" s="308"/>
      <c r="K35" s="351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8"/>
      <c r="Y35" s="308"/>
      <c r="Z35" s="308"/>
      <c r="AA35" s="308"/>
    </row>
    <row r="36" spans="1:27" ht="29.25" customHeight="1" thickBot="1">
      <c r="A36" s="41" t="s">
        <v>125</v>
      </c>
      <c r="B36" s="190" t="s">
        <v>36</v>
      </c>
      <c r="C36" s="211" t="s">
        <v>21</v>
      </c>
      <c r="D36" s="217">
        <v>0</v>
      </c>
      <c r="E36" s="217">
        <v>0</v>
      </c>
      <c r="F36" s="217">
        <v>0</v>
      </c>
      <c r="G36" s="217">
        <f>K36+O36+S36</f>
        <v>125.99000000000001</v>
      </c>
      <c r="H36" s="217">
        <v>0</v>
      </c>
      <c r="I36" s="217">
        <v>0</v>
      </c>
      <c r="J36" s="217">
        <v>0</v>
      </c>
      <c r="K36" s="243">
        <f>ROUND('[1]Витрати 20 -21'!$AT$12,2)</f>
        <v>103.48</v>
      </c>
      <c r="L36" s="219">
        <v>0</v>
      </c>
      <c r="M36" s="219">
        <v>0</v>
      </c>
      <c r="N36" s="219">
        <v>0</v>
      </c>
      <c r="O36" s="219">
        <v>0</v>
      </c>
      <c r="P36" s="217">
        <v>0</v>
      </c>
      <c r="Q36" s="217">
        <f t="shared" si="8"/>
        <v>0</v>
      </c>
      <c r="R36" s="217">
        <f t="shared" si="9"/>
        <v>0</v>
      </c>
      <c r="S36" s="217">
        <f t="shared" si="10"/>
        <v>22.51</v>
      </c>
      <c r="T36" s="219">
        <v>0</v>
      </c>
      <c r="U36" s="219">
        <v>0</v>
      </c>
      <c r="V36" s="219">
        <f t="shared" ref="V36:W36" si="35">V37+V44+V45+V46+V51</f>
        <v>0</v>
      </c>
      <c r="W36" s="219">
        <f t="shared" si="35"/>
        <v>0</v>
      </c>
      <c r="X36" s="217">
        <v>0</v>
      </c>
      <c r="Y36" s="217">
        <v>0</v>
      </c>
      <c r="Z36" s="217">
        <v>0</v>
      </c>
      <c r="AA36" s="243">
        <f>ROUND('[1]Витрати 20 -21'!$AU$12,2)</f>
        <v>22.51</v>
      </c>
    </row>
    <row r="37" spans="1:27" ht="27.75" customHeight="1" thickBot="1">
      <c r="A37" s="32">
        <v>2</v>
      </c>
      <c r="B37" s="190" t="s">
        <v>37</v>
      </c>
      <c r="C37" s="211" t="s">
        <v>21</v>
      </c>
      <c r="D37" s="217">
        <v>0</v>
      </c>
      <c r="E37" s="217">
        <v>0</v>
      </c>
      <c r="F37" s="217">
        <v>0</v>
      </c>
      <c r="G37" s="217">
        <f>K37+O37+S37</f>
        <v>106.72</v>
      </c>
      <c r="H37" s="217">
        <f t="shared" ref="H37:Z37" si="36">H38+H39+H40+H41</f>
        <v>0</v>
      </c>
      <c r="I37" s="217">
        <f t="shared" si="36"/>
        <v>0</v>
      </c>
      <c r="J37" s="217">
        <f t="shared" si="36"/>
        <v>0</v>
      </c>
      <c r="K37" s="217">
        <f>ROUND(K38+K39+K40+K41,2)</f>
        <v>87.77</v>
      </c>
      <c r="L37" s="219">
        <v>0</v>
      </c>
      <c r="M37" s="219">
        <v>0</v>
      </c>
      <c r="N37" s="219">
        <v>0</v>
      </c>
      <c r="O37" s="219">
        <v>0</v>
      </c>
      <c r="P37" s="217">
        <f t="shared" si="36"/>
        <v>0</v>
      </c>
      <c r="Q37" s="217">
        <f t="shared" si="36"/>
        <v>0</v>
      </c>
      <c r="R37" s="217">
        <f t="shared" si="36"/>
        <v>0</v>
      </c>
      <c r="S37" s="217">
        <f t="shared" si="36"/>
        <v>18.95</v>
      </c>
      <c r="T37" s="219">
        <v>0</v>
      </c>
      <c r="U37" s="219">
        <v>0</v>
      </c>
      <c r="V37" s="219">
        <f t="shared" ref="V37:W37" si="37">V38+V45+V46+V47+V52</f>
        <v>0</v>
      </c>
      <c r="W37" s="219">
        <f t="shared" si="37"/>
        <v>0</v>
      </c>
      <c r="X37" s="217">
        <f t="shared" si="36"/>
        <v>0</v>
      </c>
      <c r="Y37" s="217">
        <f t="shared" si="36"/>
        <v>0</v>
      </c>
      <c r="Z37" s="217">
        <f t="shared" si="36"/>
        <v>0</v>
      </c>
      <c r="AA37" s="217">
        <f>ROUND(AA38+AA39+AA40+AA41,2)</f>
        <v>18.95</v>
      </c>
    </row>
    <row r="38" spans="1:27" ht="33.75" customHeight="1" thickBot="1">
      <c r="A38" s="32">
        <v>2.1</v>
      </c>
      <c r="B38" s="190" t="s">
        <v>35</v>
      </c>
      <c r="C38" s="211" t="s">
        <v>21</v>
      </c>
      <c r="D38" s="217">
        <v>0</v>
      </c>
      <c r="E38" s="217">
        <v>0</v>
      </c>
      <c r="F38" s="217">
        <v>0</v>
      </c>
      <c r="G38" s="217">
        <f>K38+O38+S38</f>
        <v>72.650000000000006</v>
      </c>
      <c r="H38" s="217">
        <v>0</v>
      </c>
      <c r="I38" s="217">
        <v>0</v>
      </c>
      <c r="J38" s="217">
        <v>0</v>
      </c>
      <c r="K38" s="243">
        <f>ROUND('[1]Витрати 20 -21'!$BC$12-'Додаток 3'!H25,2)</f>
        <v>59.75</v>
      </c>
      <c r="L38" s="219">
        <v>0</v>
      </c>
      <c r="M38" s="219">
        <v>0</v>
      </c>
      <c r="N38" s="219">
        <v>0</v>
      </c>
      <c r="O38" s="219">
        <v>0</v>
      </c>
      <c r="P38" s="217">
        <f t="shared" si="7"/>
        <v>0</v>
      </c>
      <c r="Q38" s="217">
        <f t="shared" si="8"/>
        <v>0</v>
      </c>
      <c r="R38" s="217">
        <f t="shared" si="9"/>
        <v>0</v>
      </c>
      <c r="S38" s="217">
        <f t="shared" si="10"/>
        <v>12.9</v>
      </c>
      <c r="T38" s="219">
        <v>0</v>
      </c>
      <c r="U38" s="219">
        <v>0</v>
      </c>
      <c r="V38" s="219">
        <f t="shared" ref="V38:W38" si="38">V39+V46+V47+V48+V53</f>
        <v>0</v>
      </c>
      <c r="W38" s="219">
        <f t="shared" si="38"/>
        <v>0</v>
      </c>
      <c r="X38" s="217">
        <v>0</v>
      </c>
      <c r="Y38" s="217">
        <v>0</v>
      </c>
      <c r="Z38" s="217">
        <v>0</v>
      </c>
      <c r="AA38" s="243">
        <f>ROUND('[1]Витрати 20 -21'!$BD$12-'Додаток 3'!I25,2)</f>
        <v>12.9</v>
      </c>
    </row>
    <row r="39" spans="1:27" ht="18.75" customHeight="1">
      <c r="A39" s="348">
        <v>2.2000000000000002</v>
      </c>
      <c r="B39" s="212" t="s">
        <v>30</v>
      </c>
      <c r="C39" s="335" t="s">
        <v>21</v>
      </c>
      <c r="D39" s="305">
        <v>0</v>
      </c>
      <c r="E39" s="305">
        <v>0</v>
      </c>
      <c r="F39" s="305">
        <v>0</v>
      </c>
      <c r="G39" s="305">
        <f>K39+O39+S39</f>
        <v>15.99</v>
      </c>
      <c r="H39" s="307">
        <v>0</v>
      </c>
      <c r="I39" s="307">
        <v>0</v>
      </c>
      <c r="J39" s="307">
        <v>0</v>
      </c>
      <c r="K39" s="350">
        <f>ROUND(K38*22%,2)</f>
        <v>13.15</v>
      </c>
      <c r="L39" s="305">
        <v>0</v>
      </c>
      <c r="M39" s="305">
        <v>0</v>
      </c>
      <c r="N39" s="305">
        <v>0</v>
      </c>
      <c r="O39" s="305">
        <v>0</v>
      </c>
      <c r="P39" s="305">
        <f t="shared" si="7"/>
        <v>0</v>
      </c>
      <c r="Q39" s="305">
        <f t="shared" si="8"/>
        <v>0</v>
      </c>
      <c r="R39" s="305">
        <f t="shared" si="9"/>
        <v>0</v>
      </c>
      <c r="S39" s="305">
        <f t="shared" si="10"/>
        <v>2.84</v>
      </c>
      <c r="T39" s="305">
        <v>0</v>
      </c>
      <c r="U39" s="305">
        <v>0</v>
      </c>
      <c r="V39" s="305">
        <f t="shared" ref="V39:W39" si="39">V40+V47+V48+V49+V54</f>
        <v>0</v>
      </c>
      <c r="W39" s="305">
        <f t="shared" si="39"/>
        <v>0</v>
      </c>
      <c r="X39" s="307">
        <v>0</v>
      </c>
      <c r="Y39" s="307">
        <v>0</v>
      </c>
      <c r="Z39" s="307">
        <v>0</v>
      </c>
      <c r="AA39" s="307">
        <f>ROUND(AA38*22%,2)</f>
        <v>2.84</v>
      </c>
    </row>
    <row r="40" spans="1:27" ht="19.5" customHeight="1" thickBot="1">
      <c r="A40" s="349"/>
      <c r="B40" s="190" t="s">
        <v>31</v>
      </c>
      <c r="C40" s="336"/>
      <c r="D40" s="306"/>
      <c r="E40" s="306"/>
      <c r="F40" s="306"/>
      <c r="G40" s="306"/>
      <c r="H40" s="308"/>
      <c r="I40" s="308"/>
      <c r="J40" s="308"/>
      <c r="K40" s="351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8"/>
      <c r="Y40" s="308"/>
      <c r="Z40" s="308"/>
      <c r="AA40" s="308"/>
    </row>
    <row r="41" spans="1:27" ht="30" customHeight="1" thickBot="1">
      <c r="A41" s="32">
        <v>2.2999999999999998</v>
      </c>
      <c r="B41" s="190" t="s">
        <v>38</v>
      </c>
      <c r="C41" s="211" t="s">
        <v>21</v>
      </c>
      <c r="D41" s="217">
        <v>0</v>
      </c>
      <c r="E41" s="217">
        <v>0</v>
      </c>
      <c r="F41" s="217">
        <v>0</v>
      </c>
      <c r="G41" s="217">
        <f>K41+O41+S41</f>
        <v>18.079999999999998</v>
      </c>
      <c r="H41" s="217">
        <v>0</v>
      </c>
      <c r="I41" s="217">
        <v>0</v>
      </c>
      <c r="J41" s="217">
        <v>0</v>
      </c>
      <c r="K41" s="243">
        <f>ROUND('[1]Витрати 20 -21'!$BI$12-'Додаток 3'!H27,2)</f>
        <v>14.87</v>
      </c>
      <c r="L41" s="219">
        <v>0</v>
      </c>
      <c r="M41" s="219">
        <v>0</v>
      </c>
      <c r="N41" s="219">
        <v>0</v>
      </c>
      <c r="O41" s="219">
        <v>0</v>
      </c>
      <c r="P41" s="217">
        <f t="shared" si="7"/>
        <v>0</v>
      </c>
      <c r="Q41" s="217">
        <f t="shared" si="8"/>
        <v>0</v>
      </c>
      <c r="R41" s="217">
        <f t="shared" si="9"/>
        <v>0</v>
      </c>
      <c r="S41" s="217">
        <f t="shared" si="10"/>
        <v>3.21</v>
      </c>
      <c r="T41" s="219">
        <v>0</v>
      </c>
      <c r="U41" s="219">
        <v>0</v>
      </c>
      <c r="V41" s="219">
        <f t="shared" ref="V41:W41" si="40">V42+V49+V50+V51+V56</f>
        <v>0</v>
      </c>
      <c r="W41" s="219">
        <f t="shared" si="40"/>
        <v>0</v>
      </c>
      <c r="X41" s="217">
        <v>0</v>
      </c>
      <c r="Y41" s="217">
        <v>0</v>
      </c>
      <c r="Z41" s="217">
        <v>0</v>
      </c>
      <c r="AA41" s="243">
        <f>ROUND('[1]Витрати 20 -21'!$BJ$12-'Додаток 3'!I27,2)</f>
        <v>3.21</v>
      </c>
    </row>
    <row r="42" spans="1:27" ht="30" customHeight="1" thickBot="1">
      <c r="A42" s="32">
        <v>3</v>
      </c>
      <c r="B42" s="190" t="s">
        <v>39</v>
      </c>
      <c r="C42" s="211" t="s">
        <v>21</v>
      </c>
      <c r="D42" s="217">
        <f t="shared" si="31"/>
        <v>0</v>
      </c>
      <c r="E42" s="217">
        <v>0</v>
      </c>
      <c r="F42" s="217">
        <v>0</v>
      </c>
      <c r="G42" s="217">
        <f>K42+O42+S42</f>
        <v>0</v>
      </c>
      <c r="H42" s="217">
        <f t="shared" ref="H42:AA42" si="41">H43+H44+H45+H46</f>
        <v>0</v>
      </c>
      <c r="I42" s="217">
        <v>0</v>
      </c>
      <c r="J42" s="217">
        <f t="shared" si="41"/>
        <v>0</v>
      </c>
      <c r="K42" s="217">
        <f t="shared" si="41"/>
        <v>0</v>
      </c>
      <c r="L42" s="219">
        <v>0</v>
      </c>
      <c r="M42" s="219">
        <v>0</v>
      </c>
      <c r="N42" s="219">
        <v>0</v>
      </c>
      <c r="O42" s="219">
        <v>0</v>
      </c>
      <c r="P42" s="217">
        <f t="shared" si="41"/>
        <v>0</v>
      </c>
      <c r="Q42" s="217">
        <f t="shared" si="41"/>
        <v>0</v>
      </c>
      <c r="R42" s="217">
        <f t="shared" si="41"/>
        <v>0</v>
      </c>
      <c r="S42" s="217">
        <f t="shared" si="41"/>
        <v>0</v>
      </c>
      <c r="T42" s="219">
        <v>0</v>
      </c>
      <c r="U42" s="219">
        <v>0</v>
      </c>
      <c r="V42" s="219">
        <f t="shared" ref="V42:W42" si="42">V43+V50+V51+V52+V57</f>
        <v>0</v>
      </c>
      <c r="W42" s="219">
        <f t="shared" si="42"/>
        <v>0</v>
      </c>
      <c r="X42" s="217">
        <f t="shared" si="41"/>
        <v>0</v>
      </c>
      <c r="Y42" s="217">
        <f t="shared" si="41"/>
        <v>0</v>
      </c>
      <c r="Z42" s="217">
        <f t="shared" si="41"/>
        <v>0</v>
      </c>
      <c r="AA42" s="217">
        <f t="shared" si="41"/>
        <v>0</v>
      </c>
    </row>
    <row r="43" spans="1:27" ht="33" customHeight="1" thickBot="1">
      <c r="A43" s="32">
        <v>3.1</v>
      </c>
      <c r="B43" s="190" t="s">
        <v>35</v>
      </c>
      <c r="C43" s="211" t="s">
        <v>21</v>
      </c>
      <c r="D43" s="217">
        <f t="shared" si="31"/>
        <v>0</v>
      </c>
      <c r="E43" s="217">
        <v>0</v>
      </c>
      <c r="F43" s="217">
        <v>0</v>
      </c>
      <c r="G43" s="217">
        <f>K43+O43+S43</f>
        <v>0</v>
      </c>
      <c r="H43" s="217">
        <v>0</v>
      </c>
      <c r="I43" s="217">
        <v>0</v>
      </c>
      <c r="J43" s="217">
        <v>0</v>
      </c>
      <c r="K43" s="243">
        <v>0</v>
      </c>
      <c r="L43" s="219">
        <v>0</v>
      </c>
      <c r="M43" s="219">
        <v>0</v>
      </c>
      <c r="N43" s="219">
        <v>0</v>
      </c>
      <c r="O43" s="219">
        <v>0</v>
      </c>
      <c r="P43" s="217">
        <f t="shared" si="7"/>
        <v>0</v>
      </c>
      <c r="Q43" s="217">
        <f t="shared" si="8"/>
        <v>0</v>
      </c>
      <c r="R43" s="217">
        <f t="shared" si="9"/>
        <v>0</v>
      </c>
      <c r="S43" s="217">
        <f t="shared" si="10"/>
        <v>0</v>
      </c>
      <c r="T43" s="219">
        <v>0</v>
      </c>
      <c r="U43" s="219">
        <v>0</v>
      </c>
      <c r="V43" s="219">
        <f t="shared" ref="V43:W43" si="43">V44+V51+V52+V53+V58</f>
        <v>0</v>
      </c>
      <c r="W43" s="219">
        <f t="shared" si="43"/>
        <v>0</v>
      </c>
      <c r="X43" s="217">
        <v>0</v>
      </c>
      <c r="Y43" s="217">
        <v>0</v>
      </c>
      <c r="Z43" s="217">
        <v>0</v>
      </c>
      <c r="AA43" s="243">
        <v>0</v>
      </c>
    </row>
    <row r="44" spans="1:27" ht="19.5" customHeight="1">
      <c r="A44" s="348">
        <v>3.2</v>
      </c>
      <c r="B44" s="212" t="s">
        <v>30</v>
      </c>
      <c r="C44" s="335" t="s">
        <v>21</v>
      </c>
      <c r="D44" s="305">
        <f t="shared" si="31"/>
        <v>0</v>
      </c>
      <c r="E44" s="305">
        <v>0</v>
      </c>
      <c r="F44" s="305">
        <v>0</v>
      </c>
      <c r="G44" s="305">
        <f>K44+O44+S44</f>
        <v>0</v>
      </c>
      <c r="H44" s="307">
        <v>0</v>
      </c>
      <c r="I44" s="307">
        <v>0</v>
      </c>
      <c r="J44" s="307">
        <v>0</v>
      </c>
      <c r="K44" s="324">
        <v>0</v>
      </c>
      <c r="L44" s="305">
        <v>0</v>
      </c>
      <c r="M44" s="305">
        <v>0</v>
      </c>
      <c r="N44" s="305">
        <v>0</v>
      </c>
      <c r="O44" s="305">
        <v>0</v>
      </c>
      <c r="P44" s="305">
        <f t="shared" si="7"/>
        <v>0</v>
      </c>
      <c r="Q44" s="305">
        <f t="shared" si="8"/>
        <v>0</v>
      </c>
      <c r="R44" s="305">
        <f t="shared" si="9"/>
        <v>0</v>
      </c>
      <c r="S44" s="305">
        <f t="shared" si="10"/>
        <v>0</v>
      </c>
      <c r="T44" s="305">
        <v>0</v>
      </c>
      <c r="U44" s="305">
        <v>0</v>
      </c>
      <c r="V44" s="305">
        <f t="shared" ref="V44:W44" si="44">V45+V52+V53+V54+V59</f>
        <v>0</v>
      </c>
      <c r="W44" s="305">
        <f t="shared" si="44"/>
        <v>0</v>
      </c>
      <c r="X44" s="307">
        <v>0</v>
      </c>
      <c r="Y44" s="307">
        <v>0</v>
      </c>
      <c r="Z44" s="307">
        <v>0</v>
      </c>
      <c r="AA44" s="307">
        <f>AA43*22%</f>
        <v>0</v>
      </c>
    </row>
    <row r="45" spans="1:27" ht="25.5" customHeight="1" thickBot="1">
      <c r="A45" s="349"/>
      <c r="B45" s="190" t="s">
        <v>31</v>
      </c>
      <c r="C45" s="336"/>
      <c r="D45" s="306"/>
      <c r="E45" s="306"/>
      <c r="F45" s="306"/>
      <c r="G45" s="306"/>
      <c r="H45" s="308"/>
      <c r="I45" s="308"/>
      <c r="J45" s="308"/>
      <c r="K45" s="325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8"/>
      <c r="Y45" s="308"/>
      <c r="Z45" s="308"/>
      <c r="AA45" s="308"/>
    </row>
    <row r="46" spans="1:27" ht="30" customHeight="1" thickBot="1">
      <c r="A46" s="32">
        <v>3.3</v>
      </c>
      <c r="B46" s="190" t="s">
        <v>38</v>
      </c>
      <c r="C46" s="216"/>
      <c r="D46" s="217">
        <f t="shared" si="31"/>
        <v>0</v>
      </c>
      <c r="E46" s="217">
        <v>0</v>
      </c>
      <c r="F46" s="217">
        <v>0</v>
      </c>
      <c r="G46" s="217">
        <f>K46+O46+S46</f>
        <v>0</v>
      </c>
      <c r="H46" s="217">
        <v>0</v>
      </c>
      <c r="I46" s="217">
        <v>0</v>
      </c>
      <c r="J46" s="217">
        <v>0</v>
      </c>
      <c r="K46" s="243">
        <v>0</v>
      </c>
      <c r="L46" s="219">
        <v>0</v>
      </c>
      <c r="M46" s="219">
        <v>0</v>
      </c>
      <c r="N46" s="219">
        <v>0</v>
      </c>
      <c r="O46" s="219">
        <v>0</v>
      </c>
      <c r="P46" s="217">
        <f t="shared" si="7"/>
        <v>0</v>
      </c>
      <c r="Q46" s="217">
        <f t="shared" si="8"/>
        <v>0</v>
      </c>
      <c r="R46" s="217">
        <f t="shared" si="9"/>
        <v>0</v>
      </c>
      <c r="S46" s="217">
        <f t="shared" si="10"/>
        <v>0</v>
      </c>
      <c r="T46" s="219">
        <v>0</v>
      </c>
      <c r="U46" s="219">
        <v>0</v>
      </c>
      <c r="V46" s="219">
        <f t="shared" ref="V46:W46" si="45">V47+V54+V55+V56+V61</f>
        <v>0</v>
      </c>
      <c r="W46" s="219">
        <f t="shared" si="45"/>
        <v>0</v>
      </c>
      <c r="X46" s="217">
        <v>0</v>
      </c>
      <c r="Y46" s="217">
        <v>0</v>
      </c>
      <c r="Z46" s="217">
        <v>0</v>
      </c>
      <c r="AA46" s="243">
        <v>0</v>
      </c>
    </row>
    <row r="47" spans="1:27" ht="30.75" customHeight="1" thickBot="1">
      <c r="A47" s="32">
        <v>4</v>
      </c>
      <c r="B47" s="190" t="s">
        <v>40</v>
      </c>
      <c r="C47" s="211" t="s">
        <v>21</v>
      </c>
      <c r="D47" s="217">
        <f t="shared" si="31"/>
        <v>0</v>
      </c>
      <c r="E47" s="217">
        <v>0</v>
      </c>
      <c r="F47" s="217">
        <f t="shared" si="26"/>
        <v>0</v>
      </c>
      <c r="G47" s="217">
        <f t="shared" ref="G47:G67" si="46">K47+O47+S47</f>
        <v>0</v>
      </c>
      <c r="H47" s="217">
        <v>0</v>
      </c>
      <c r="I47" s="217">
        <v>0</v>
      </c>
      <c r="J47" s="217">
        <v>0</v>
      </c>
      <c r="K47" s="217">
        <v>0</v>
      </c>
      <c r="L47" s="219">
        <v>0</v>
      </c>
      <c r="M47" s="219">
        <v>0</v>
      </c>
      <c r="N47" s="219">
        <v>0</v>
      </c>
      <c r="O47" s="219">
        <v>0</v>
      </c>
      <c r="P47" s="217">
        <f t="shared" si="7"/>
        <v>0</v>
      </c>
      <c r="Q47" s="217">
        <v>0</v>
      </c>
      <c r="R47" s="217">
        <f t="shared" si="9"/>
        <v>0</v>
      </c>
      <c r="S47" s="217">
        <f t="shared" si="10"/>
        <v>0</v>
      </c>
      <c r="T47" s="219">
        <v>0</v>
      </c>
      <c r="U47" s="219">
        <v>0</v>
      </c>
      <c r="V47" s="219">
        <f t="shared" ref="V47:W47" si="47">V48+V55+V56+V57+V62</f>
        <v>0</v>
      </c>
      <c r="W47" s="219">
        <f t="shared" si="47"/>
        <v>0</v>
      </c>
      <c r="X47" s="217">
        <v>0</v>
      </c>
      <c r="Y47" s="217">
        <v>0</v>
      </c>
      <c r="Z47" s="217">
        <v>0</v>
      </c>
      <c r="AA47" s="217">
        <v>0</v>
      </c>
    </row>
    <row r="48" spans="1:27" ht="25.5" customHeight="1" thickBot="1">
      <c r="A48" s="32">
        <v>5</v>
      </c>
      <c r="B48" s="190" t="s">
        <v>41</v>
      </c>
      <c r="C48" s="211" t="s">
        <v>21</v>
      </c>
      <c r="D48" s="217">
        <f t="shared" si="31"/>
        <v>0</v>
      </c>
      <c r="E48" s="217">
        <f t="shared" si="32"/>
        <v>0</v>
      </c>
      <c r="F48" s="217">
        <f t="shared" si="26"/>
        <v>0</v>
      </c>
      <c r="G48" s="217">
        <f t="shared" si="46"/>
        <v>0</v>
      </c>
      <c r="H48" s="217">
        <v>0</v>
      </c>
      <c r="I48" s="217">
        <v>0</v>
      </c>
      <c r="J48" s="217">
        <v>0</v>
      </c>
      <c r="K48" s="217">
        <v>0</v>
      </c>
      <c r="L48" s="219">
        <v>0</v>
      </c>
      <c r="M48" s="219">
        <v>0</v>
      </c>
      <c r="N48" s="219">
        <v>0</v>
      </c>
      <c r="O48" s="219">
        <v>0</v>
      </c>
      <c r="P48" s="217">
        <f t="shared" si="7"/>
        <v>0</v>
      </c>
      <c r="Q48" s="217">
        <f t="shared" si="8"/>
        <v>0</v>
      </c>
      <c r="R48" s="217">
        <f t="shared" si="9"/>
        <v>0</v>
      </c>
      <c r="S48" s="217">
        <f t="shared" si="10"/>
        <v>0</v>
      </c>
      <c r="T48" s="219">
        <v>0</v>
      </c>
      <c r="U48" s="219">
        <v>0</v>
      </c>
      <c r="V48" s="219">
        <f t="shared" ref="V48:W48" si="48">V49+V56+V57+V58+V63</f>
        <v>0</v>
      </c>
      <c r="W48" s="219">
        <f t="shared" si="48"/>
        <v>0</v>
      </c>
      <c r="X48" s="217">
        <v>0</v>
      </c>
      <c r="Y48" s="217">
        <v>0</v>
      </c>
      <c r="Z48" s="217">
        <v>0</v>
      </c>
      <c r="AA48" s="217">
        <v>0</v>
      </c>
    </row>
    <row r="49" spans="1:28" ht="34.5" customHeight="1" thickBot="1">
      <c r="A49" s="32">
        <v>6</v>
      </c>
      <c r="B49" s="190" t="s">
        <v>42</v>
      </c>
      <c r="C49" s="211" t="s">
        <v>21</v>
      </c>
      <c r="D49" s="217">
        <f>D17+D37+D42+D47+D48</f>
        <v>0</v>
      </c>
      <c r="E49" s="217">
        <f t="shared" ref="E49:Z49" si="49">E17+E37+E42+E47+E48</f>
        <v>0</v>
      </c>
      <c r="F49" s="217">
        <f t="shared" si="49"/>
        <v>0</v>
      </c>
      <c r="G49" s="217">
        <f t="shared" si="46"/>
        <v>1731.6499999999999</v>
      </c>
      <c r="H49" s="217">
        <f t="shared" si="49"/>
        <v>0</v>
      </c>
      <c r="I49" s="217">
        <f t="shared" si="49"/>
        <v>0</v>
      </c>
      <c r="J49" s="217">
        <f t="shared" si="49"/>
        <v>0</v>
      </c>
      <c r="K49" s="217">
        <f>ROUND(K17+K37+K42+K47+K48,2)</f>
        <v>1422.61</v>
      </c>
      <c r="L49" s="219">
        <v>0</v>
      </c>
      <c r="M49" s="219">
        <v>0</v>
      </c>
      <c r="N49" s="219">
        <v>0</v>
      </c>
      <c r="O49" s="219">
        <v>0</v>
      </c>
      <c r="P49" s="217">
        <f t="shared" si="7"/>
        <v>0</v>
      </c>
      <c r="Q49" s="217">
        <f t="shared" si="8"/>
        <v>0</v>
      </c>
      <c r="R49" s="217">
        <f t="shared" si="9"/>
        <v>0</v>
      </c>
      <c r="S49" s="217">
        <f t="shared" si="49"/>
        <v>309.03999999999996</v>
      </c>
      <c r="T49" s="219">
        <v>0</v>
      </c>
      <c r="U49" s="219">
        <v>0</v>
      </c>
      <c r="V49" s="219">
        <f t="shared" ref="V49:W49" si="50">V50+V57+V58+V59+V64</f>
        <v>0</v>
      </c>
      <c r="W49" s="219">
        <f t="shared" si="50"/>
        <v>0</v>
      </c>
      <c r="X49" s="217">
        <f t="shared" si="49"/>
        <v>0</v>
      </c>
      <c r="Y49" s="217">
        <v>0</v>
      </c>
      <c r="Z49" s="217">
        <f t="shared" si="49"/>
        <v>0</v>
      </c>
      <c r="AA49" s="217">
        <f>ROUND(AA17+AA37+AA42+AA47+AA48,2)</f>
        <v>309.04000000000002</v>
      </c>
    </row>
    <row r="50" spans="1:28" ht="25.5" customHeight="1" thickBot="1">
      <c r="A50" s="32">
        <v>7</v>
      </c>
      <c r="B50" s="190" t="s">
        <v>43</v>
      </c>
      <c r="C50" s="211" t="s">
        <v>21</v>
      </c>
      <c r="D50" s="217">
        <v>0</v>
      </c>
      <c r="E50" s="217">
        <v>0</v>
      </c>
      <c r="F50" s="217">
        <v>0</v>
      </c>
      <c r="G50" s="217">
        <f t="shared" si="46"/>
        <v>0</v>
      </c>
      <c r="H50" s="217">
        <v>0</v>
      </c>
      <c r="I50" s="217">
        <v>0</v>
      </c>
      <c r="J50" s="217">
        <v>0</v>
      </c>
      <c r="K50" s="217">
        <v>0</v>
      </c>
      <c r="L50" s="219">
        <v>0</v>
      </c>
      <c r="M50" s="219">
        <v>0</v>
      </c>
      <c r="N50" s="219">
        <v>0</v>
      </c>
      <c r="O50" s="219">
        <v>0</v>
      </c>
      <c r="P50" s="217">
        <f>T50+X50</f>
        <v>0</v>
      </c>
      <c r="Q50" s="217">
        <f>U50+Y50</f>
        <v>0</v>
      </c>
      <c r="R50" s="217">
        <f>V50+Z50</f>
        <v>0</v>
      </c>
      <c r="S50" s="217">
        <f t="shared" si="10"/>
        <v>0</v>
      </c>
      <c r="T50" s="219">
        <v>0</v>
      </c>
      <c r="U50" s="219">
        <v>0</v>
      </c>
      <c r="V50" s="219">
        <f t="shared" ref="V50:W50" si="51">V51+V58+V59+V60+V65</f>
        <v>0</v>
      </c>
      <c r="W50" s="219">
        <f t="shared" si="51"/>
        <v>0</v>
      </c>
      <c r="X50" s="217">
        <v>0</v>
      </c>
      <c r="Y50" s="217">
        <v>0</v>
      </c>
      <c r="Z50" s="217">
        <v>0</v>
      </c>
      <c r="AA50" s="217">
        <v>0</v>
      </c>
    </row>
    <row r="51" spans="1:28" ht="41.25" thickBot="1">
      <c r="A51" s="32">
        <v>8</v>
      </c>
      <c r="B51" s="190" t="s">
        <v>44</v>
      </c>
      <c r="C51" s="211" t="s">
        <v>21</v>
      </c>
      <c r="D51" s="217">
        <v>0</v>
      </c>
      <c r="E51" s="217">
        <v>0</v>
      </c>
      <c r="F51" s="217">
        <v>0</v>
      </c>
      <c r="G51" s="217">
        <f>G52+G53+G54+G55+G57</f>
        <v>135.88</v>
      </c>
      <c r="H51" s="217">
        <v>0</v>
      </c>
      <c r="I51" s="217">
        <v>0</v>
      </c>
      <c r="J51" s="217">
        <f>J52+J53+J54+J55+J57</f>
        <v>0</v>
      </c>
      <c r="K51" s="217">
        <f>ROUND(K52+K53+K54+K55+K57,2)</f>
        <v>111.62</v>
      </c>
      <c r="L51" s="219">
        <v>0</v>
      </c>
      <c r="M51" s="219">
        <v>0</v>
      </c>
      <c r="N51" s="219">
        <v>0</v>
      </c>
      <c r="O51" s="219">
        <v>0</v>
      </c>
      <c r="P51" s="217">
        <f t="shared" si="7"/>
        <v>0</v>
      </c>
      <c r="Q51" s="217">
        <f t="shared" si="8"/>
        <v>0</v>
      </c>
      <c r="R51" s="217">
        <f t="shared" si="9"/>
        <v>0</v>
      </c>
      <c r="S51" s="217">
        <f t="shared" si="10"/>
        <v>24.26</v>
      </c>
      <c r="T51" s="219">
        <v>0</v>
      </c>
      <c r="U51" s="219">
        <v>0</v>
      </c>
      <c r="V51" s="219">
        <f t="shared" ref="V51:W51" si="52">V52+V59+V60+V61+V66</f>
        <v>0</v>
      </c>
      <c r="W51" s="219">
        <f t="shared" si="52"/>
        <v>0</v>
      </c>
      <c r="X51" s="217">
        <v>0</v>
      </c>
      <c r="Y51" s="217">
        <v>0</v>
      </c>
      <c r="Z51" s="217">
        <v>0</v>
      </c>
      <c r="AA51" s="217">
        <f>ROUND(AA52+AA53+AA54+AA55+AA57,2)</f>
        <v>24.26</v>
      </c>
    </row>
    <row r="52" spans="1:28" ht="26.25" customHeight="1" thickBot="1">
      <c r="A52" s="32">
        <v>8.1</v>
      </c>
      <c r="B52" s="190" t="s">
        <v>45</v>
      </c>
      <c r="C52" s="211" t="s">
        <v>21</v>
      </c>
      <c r="D52" s="255" t="s">
        <v>46</v>
      </c>
      <c r="E52" s="255" t="s">
        <v>46</v>
      </c>
      <c r="F52" s="217">
        <v>0</v>
      </c>
      <c r="G52" s="217">
        <f t="shared" si="46"/>
        <v>24.46</v>
      </c>
      <c r="H52" s="255" t="s">
        <v>46</v>
      </c>
      <c r="I52" s="255" t="s">
        <v>46</v>
      </c>
      <c r="J52" s="217">
        <v>0</v>
      </c>
      <c r="K52" s="180">
        <f>ROUND(18%*(K53+K54+K55+K57)/82%,2)</f>
        <v>20.09</v>
      </c>
      <c r="L52" s="220" t="s">
        <v>46</v>
      </c>
      <c r="M52" s="220" t="s">
        <v>46</v>
      </c>
      <c r="N52" s="217">
        <v>0</v>
      </c>
      <c r="O52" s="217">
        <v>0</v>
      </c>
      <c r="P52" s="256" t="s">
        <v>129</v>
      </c>
      <c r="Q52" s="255" t="s">
        <v>46</v>
      </c>
      <c r="R52" s="217">
        <f t="shared" si="9"/>
        <v>0</v>
      </c>
      <c r="S52" s="217">
        <f t="shared" si="10"/>
        <v>4.37</v>
      </c>
      <c r="T52" s="255" t="s">
        <v>46</v>
      </c>
      <c r="U52" s="255" t="s">
        <v>46</v>
      </c>
      <c r="V52" s="217">
        <v>0</v>
      </c>
      <c r="W52" s="217">
        <v>0</v>
      </c>
      <c r="X52" s="255" t="s">
        <v>46</v>
      </c>
      <c r="Y52" s="255" t="s">
        <v>46</v>
      </c>
      <c r="Z52" s="217">
        <v>0</v>
      </c>
      <c r="AA52" s="180">
        <f>ROUND(18%*(AA53+AA54+AA55+AA57)/82%,2)</f>
        <v>4.37</v>
      </c>
    </row>
    <row r="53" spans="1:28" ht="26.25" customHeight="1" thickBot="1">
      <c r="A53" s="32">
        <v>8.1999999999999993</v>
      </c>
      <c r="B53" s="190" t="s">
        <v>47</v>
      </c>
      <c r="C53" s="211" t="s">
        <v>21</v>
      </c>
      <c r="D53" s="255" t="s">
        <v>46</v>
      </c>
      <c r="E53" s="255" t="s">
        <v>46</v>
      </c>
      <c r="F53" s="217">
        <v>0</v>
      </c>
      <c r="G53" s="217">
        <f t="shared" si="46"/>
        <v>0</v>
      </c>
      <c r="H53" s="255" t="s">
        <v>46</v>
      </c>
      <c r="I53" s="255" t="s">
        <v>46</v>
      </c>
      <c r="J53" s="217">
        <v>0</v>
      </c>
      <c r="K53" s="243">
        <v>0</v>
      </c>
      <c r="L53" s="220" t="s">
        <v>46</v>
      </c>
      <c r="M53" s="220" t="s">
        <v>46</v>
      </c>
      <c r="N53" s="219">
        <v>0</v>
      </c>
      <c r="O53" s="219">
        <v>0</v>
      </c>
      <c r="P53" s="256" t="s">
        <v>129</v>
      </c>
      <c r="Q53" s="255" t="s">
        <v>46</v>
      </c>
      <c r="R53" s="217">
        <f t="shared" si="9"/>
        <v>0</v>
      </c>
      <c r="S53" s="217">
        <f t="shared" si="10"/>
        <v>0</v>
      </c>
      <c r="T53" s="255" t="s">
        <v>46</v>
      </c>
      <c r="U53" s="255" t="s">
        <v>46</v>
      </c>
      <c r="V53" s="217">
        <v>0</v>
      </c>
      <c r="W53" s="217">
        <v>0</v>
      </c>
      <c r="X53" s="255" t="s">
        <v>46</v>
      </c>
      <c r="Y53" s="255" t="s">
        <v>46</v>
      </c>
      <c r="Z53" s="217">
        <v>0</v>
      </c>
      <c r="AA53" s="243">
        <v>0</v>
      </c>
    </row>
    <row r="54" spans="1:28" ht="35.25" customHeight="1" thickBot="1">
      <c r="A54" s="32">
        <v>8.3000000000000007</v>
      </c>
      <c r="B54" s="190" t="s">
        <v>48</v>
      </c>
      <c r="C54" s="211" t="s">
        <v>21</v>
      </c>
      <c r="D54" s="255" t="s">
        <v>46</v>
      </c>
      <c r="E54" s="255" t="s">
        <v>46</v>
      </c>
      <c r="F54" s="217">
        <v>0</v>
      </c>
      <c r="G54" s="217">
        <f t="shared" si="46"/>
        <v>42.160000000000004</v>
      </c>
      <c r="H54" s="255" t="s">
        <v>46</v>
      </c>
      <c r="I54" s="255" t="s">
        <v>46</v>
      </c>
      <c r="J54" s="217">
        <v>0</v>
      </c>
      <c r="K54" s="243">
        <f>ROUND('[1]Витрати 20 -21'!$CJ$12-'Додаток 3'!H39,2)</f>
        <v>34.630000000000003</v>
      </c>
      <c r="L54" s="220" t="s">
        <v>46</v>
      </c>
      <c r="M54" s="220" t="s">
        <v>46</v>
      </c>
      <c r="N54" s="219">
        <v>0</v>
      </c>
      <c r="O54" s="219">
        <v>0</v>
      </c>
      <c r="P54" s="256" t="s">
        <v>129</v>
      </c>
      <c r="Q54" s="255" t="s">
        <v>46</v>
      </c>
      <c r="R54" s="217">
        <f t="shared" si="9"/>
        <v>0</v>
      </c>
      <c r="S54" s="217">
        <f t="shared" si="10"/>
        <v>7.53</v>
      </c>
      <c r="T54" s="255" t="s">
        <v>46</v>
      </c>
      <c r="U54" s="255" t="s">
        <v>46</v>
      </c>
      <c r="V54" s="217">
        <v>0</v>
      </c>
      <c r="W54" s="217">
        <v>0</v>
      </c>
      <c r="X54" s="255" t="s">
        <v>46</v>
      </c>
      <c r="Y54" s="255" t="s">
        <v>46</v>
      </c>
      <c r="Z54" s="217">
        <v>0</v>
      </c>
      <c r="AA54" s="243">
        <f>ROUND('[1]Витрати 20 -21'!$CK$12-'Додаток 3'!I39,2)</f>
        <v>7.53</v>
      </c>
    </row>
    <row r="55" spans="1:28" ht="19.5" customHeight="1">
      <c r="A55" s="348">
        <v>8.4</v>
      </c>
      <c r="B55" s="212" t="s">
        <v>49</v>
      </c>
      <c r="C55" s="335" t="s">
        <v>21</v>
      </c>
      <c r="D55" s="327" t="s">
        <v>46</v>
      </c>
      <c r="E55" s="327" t="s">
        <v>46</v>
      </c>
      <c r="F55" s="307">
        <v>0</v>
      </c>
      <c r="G55" s="305">
        <f t="shared" si="46"/>
        <v>0</v>
      </c>
      <c r="H55" s="327" t="s">
        <v>46</v>
      </c>
      <c r="I55" s="327" t="s">
        <v>46</v>
      </c>
      <c r="J55" s="307">
        <v>0</v>
      </c>
      <c r="K55" s="324">
        <f>ROUND('[1]Витрати 20 -21'!$CG$12-'Додаток 3'!H40,2)</f>
        <v>0</v>
      </c>
      <c r="L55" s="352" t="s">
        <v>46</v>
      </c>
      <c r="M55" s="352" t="s">
        <v>46</v>
      </c>
      <c r="N55" s="305">
        <v>0</v>
      </c>
      <c r="O55" s="305">
        <v>0</v>
      </c>
      <c r="P55" s="354" t="s">
        <v>129</v>
      </c>
      <c r="Q55" s="327" t="s">
        <v>46</v>
      </c>
      <c r="R55" s="305">
        <f t="shared" si="9"/>
        <v>0</v>
      </c>
      <c r="S55" s="305">
        <f t="shared" si="10"/>
        <v>0</v>
      </c>
      <c r="T55" s="327" t="s">
        <v>46</v>
      </c>
      <c r="U55" s="327" t="s">
        <v>46</v>
      </c>
      <c r="V55" s="305">
        <v>0</v>
      </c>
      <c r="W55" s="305">
        <v>0</v>
      </c>
      <c r="X55" s="327" t="s">
        <v>46</v>
      </c>
      <c r="Y55" s="327" t="s">
        <v>46</v>
      </c>
      <c r="Z55" s="307">
        <v>0</v>
      </c>
      <c r="AA55" s="324">
        <f>ROUND('[1]Витрати 20 -21'!$CH$12-'Додаток 3'!I40,2)</f>
        <v>0</v>
      </c>
    </row>
    <row r="56" spans="1:28" ht="24" customHeight="1" thickBot="1">
      <c r="A56" s="349"/>
      <c r="B56" s="190" t="s">
        <v>50</v>
      </c>
      <c r="C56" s="336"/>
      <c r="D56" s="328"/>
      <c r="E56" s="328"/>
      <c r="F56" s="308"/>
      <c r="G56" s="306"/>
      <c r="H56" s="328"/>
      <c r="I56" s="328"/>
      <c r="J56" s="308"/>
      <c r="K56" s="325"/>
      <c r="L56" s="353"/>
      <c r="M56" s="353"/>
      <c r="N56" s="306"/>
      <c r="O56" s="306"/>
      <c r="P56" s="355"/>
      <c r="Q56" s="328"/>
      <c r="R56" s="306"/>
      <c r="S56" s="306"/>
      <c r="T56" s="328"/>
      <c r="U56" s="328"/>
      <c r="V56" s="306"/>
      <c r="W56" s="306"/>
      <c r="X56" s="328"/>
      <c r="Y56" s="328"/>
      <c r="Z56" s="308"/>
      <c r="AA56" s="325"/>
    </row>
    <row r="57" spans="1:28" ht="29.25" customHeight="1" thickBot="1">
      <c r="A57" s="32">
        <v>8.5</v>
      </c>
      <c r="B57" s="190" t="s">
        <v>569</v>
      </c>
      <c r="C57" s="211" t="s">
        <v>21</v>
      </c>
      <c r="D57" s="255" t="s">
        <v>46</v>
      </c>
      <c r="E57" s="255" t="s">
        <v>46</v>
      </c>
      <c r="F57" s="217">
        <v>0</v>
      </c>
      <c r="G57" s="217">
        <f t="shared" si="46"/>
        <v>69.259999999999991</v>
      </c>
      <c r="H57" s="255" t="s">
        <v>46</v>
      </c>
      <c r="I57" s="255" t="s">
        <v>46</v>
      </c>
      <c r="J57" s="217">
        <v>0</v>
      </c>
      <c r="K57" s="180">
        <f>ROUND(K49*4%,2)</f>
        <v>56.9</v>
      </c>
      <c r="L57" s="220" t="s">
        <v>46</v>
      </c>
      <c r="M57" s="220" t="s">
        <v>46</v>
      </c>
      <c r="N57" s="219">
        <v>0</v>
      </c>
      <c r="O57" s="219">
        <v>0</v>
      </c>
      <c r="P57" s="256" t="s">
        <v>129</v>
      </c>
      <c r="Q57" s="255" t="s">
        <v>46</v>
      </c>
      <c r="R57" s="217">
        <f t="shared" si="9"/>
        <v>0</v>
      </c>
      <c r="S57" s="217">
        <f t="shared" si="10"/>
        <v>12.36</v>
      </c>
      <c r="T57" s="255" t="s">
        <v>46</v>
      </c>
      <c r="U57" s="255" t="s">
        <v>46</v>
      </c>
      <c r="V57" s="217">
        <v>0</v>
      </c>
      <c r="W57" s="217">
        <v>0</v>
      </c>
      <c r="X57" s="255" t="s">
        <v>46</v>
      </c>
      <c r="Y57" s="255" t="s">
        <v>46</v>
      </c>
      <c r="Z57" s="217">
        <v>0</v>
      </c>
      <c r="AA57" s="253">
        <f>ROUND(AA49*4%,2)</f>
        <v>12.36</v>
      </c>
      <c r="AB57" s="254"/>
    </row>
    <row r="58" spans="1:28" ht="44.25" customHeight="1" thickBot="1">
      <c r="A58" s="32">
        <v>9</v>
      </c>
      <c r="B58" s="190" t="s">
        <v>51</v>
      </c>
      <c r="C58" s="211" t="s">
        <v>21</v>
      </c>
      <c r="D58" s="217">
        <f t="shared" ref="D58:G58" si="53">D49+D51</f>
        <v>0</v>
      </c>
      <c r="E58" s="217">
        <f t="shared" si="53"/>
        <v>0</v>
      </c>
      <c r="F58" s="217">
        <f t="shared" si="53"/>
        <v>0</v>
      </c>
      <c r="G58" s="217">
        <f t="shared" si="53"/>
        <v>1867.5299999999997</v>
      </c>
      <c r="H58" s="217">
        <v>0</v>
      </c>
      <c r="I58" s="217">
        <v>0</v>
      </c>
      <c r="J58" s="217">
        <v>0</v>
      </c>
      <c r="K58" s="217">
        <f>ROUND(K49+K51,2)</f>
        <v>1534.23</v>
      </c>
      <c r="L58" s="219">
        <v>0</v>
      </c>
      <c r="M58" s="219">
        <v>0</v>
      </c>
      <c r="N58" s="219">
        <v>0</v>
      </c>
      <c r="O58" s="219">
        <v>0</v>
      </c>
      <c r="P58" s="217">
        <f>P49+P51</f>
        <v>0</v>
      </c>
      <c r="Q58" s="217">
        <f>Q49+Q51</f>
        <v>0</v>
      </c>
      <c r="R58" s="217">
        <f>R49+R51</f>
        <v>0</v>
      </c>
      <c r="S58" s="217">
        <f t="shared" si="10"/>
        <v>333.3</v>
      </c>
      <c r="T58" s="219">
        <v>0</v>
      </c>
      <c r="U58" s="219">
        <v>0</v>
      </c>
      <c r="V58" s="219">
        <v>0</v>
      </c>
      <c r="W58" s="219">
        <v>0</v>
      </c>
      <c r="X58" s="217">
        <f>X49+X51</f>
        <v>0</v>
      </c>
      <c r="Y58" s="217">
        <f>Y49+Y51</f>
        <v>0</v>
      </c>
      <c r="Z58" s="217">
        <f>Z49+Z51</f>
        <v>0</v>
      </c>
      <c r="AA58" s="217">
        <f>ROUND(AA49+AA51,2)</f>
        <v>333.3</v>
      </c>
    </row>
    <row r="59" spans="1:28" ht="41.25" thickBot="1">
      <c r="A59" s="32">
        <v>10</v>
      </c>
      <c r="B59" s="190" t="s">
        <v>52</v>
      </c>
      <c r="C59" s="211" t="s">
        <v>53</v>
      </c>
      <c r="D59" s="217">
        <v>0</v>
      </c>
      <c r="E59" s="217">
        <v>0</v>
      </c>
      <c r="F59" s="217">
        <v>0</v>
      </c>
      <c r="G59" s="217">
        <f t="shared" ref="G59" si="54">G58/G62*1000</f>
        <v>1838.5923943060172</v>
      </c>
      <c r="H59" s="217">
        <v>0</v>
      </c>
      <c r="I59" s="217">
        <v>0</v>
      </c>
      <c r="J59" s="217">
        <v>0</v>
      </c>
      <c r="K59" s="217">
        <f>ROUND(K58/K62*1000,2)</f>
        <v>1839.04</v>
      </c>
      <c r="L59" s="219">
        <v>0</v>
      </c>
      <c r="M59" s="219">
        <v>0</v>
      </c>
      <c r="N59" s="219">
        <v>0</v>
      </c>
      <c r="O59" s="219">
        <v>0</v>
      </c>
      <c r="P59" s="217">
        <v>0</v>
      </c>
      <c r="Q59" s="217">
        <v>0</v>
      </c>
      <c r="R59" s="217">
        <v>0</v>
      </c>
      <c r="S59" s="217">
        <f>S60+S61</f>
        <v>1836.52</v>
      </c>
      <c r="T59" s="219">
        <v>0</v>
      </c>
      <c r="U59" s="219">
        <v>0</v>
      </c>
      <c r="V59" s="219">
        <v>0</v>
      </c>
      <c r="W59" s="219">
        <v>0</v>
      </c>
      <c r="X59" s="217">
        <v>0</v>
      </c>
      <c r="Y59" s="217">
        <v>0</v>
      </c>
      <c r="Z59" s="217">
        <v>0</v>
      </c>
      <c r="AA59" s="217">
        <f>ROUND(AA58/AA62*1000,2)</f>
        <v>1836.52</v>
      </c>
    </row>
    <row r="60" spans="1:28" ht="30" customHeight="1" thickBot="1">
      <c r="A60" s="32">
        <v>10.1</v>
      </c>
      <c r="B60" s="190" t="s">
        <v>54</v>
      </c>
      <c r="C60" s="211" t="s">
        <v>53</v>
      </c>
      <c r="D60" s="217">
        <v>0</v>
      </c>
      <c r="E60" s="217">
        <v>0</v>
      </c>
      <c r="F60" s="217">
        <v>0</v>
      </c>
      <c r="G60" s="217">
        <f t="shared" ref="G60" si="55">G19/G62*1000</f>
        <v>1103.186940739698</v>
      </c>
      <c r="H60" s="217">
        <v>0</v>
      </c>
      <c r="I60" s="217">
        <v>0</v>
      </c>
      <c r="J60" s="217">
        <v>0</v>
      </c>
      <c r="K60" s="217">
        <f>ROUND(K19/K62*1000,2)</f>
        <v>1103.19</v>
      </c>
      <c r="L60" s="219">
        <v>0</v>
      </c>
      <c r="M60" s="219">
        <v>0</v>
      </c>
      <c r="N60" s="219">
        <v>0</v>
      </c>
      <c r="O60" s="219">
        <v>0</v>
      </c>
      <c r="P60" s="217">
        <v>0</v>
      </c>
      <c r="Q60" s="217">
        <v>0</v>
      </c>
      <c r="R60" s="217">
        <v>0</v>
      </c>
      <c r="S60" s="217">
        <f t="shared" si="10"/>
        <v>1103.18</v>
      </c>
      <c r="T60" s="219">
        <v>0</v>
      </c>
      <c r="U60" s="219">
        <v>0</v>
      </c>
      <c r="V60" s="219">
        <v>0</v>
      </c>
      <c r="W60" s="219">
        <v>0</v>
      </c>
      <c r="X60" s="217">
        <v>0</v>
      </c>
      <c r="Y60" s="217">
        <v>0</v>
      </c>
      <c r="Z60" s="217">
        <v>0</v>
      </c>
      <c r="AA60" s="217">
        <f>ROUND(AA19/AA62*1000,2)</f>
        <v>1103.18</v>
      </c>
    </row>
    <row r="61" spans="1:28" ht="25.5" customHeight="1" thickBot="1">
      <c r="A61" s="32">
        <v>10.199999999999999</v>
      </c>
      <c r="B61" s="190" t="s">
        <v>55</v>
      </c>
      <c r="C61" s="211" t="s">
        <v>53</v>
      </c>
      <c r="D61" s="217">
        <v>0</v>
      </c>
      <c r="E61" s="217">
        <v>0</v>
      </c>
      <c r="F61" s="217">
        <v>0</v>
      </c>
      <c r="G61" s="217">
        <f>G59-G60</f>
        <v>735.40545356631924</v>
      </c>
      <c r="H61" s="217">
        <v>0</v>
      </c>
      <c r="I61" s="217">
        <v>0</v>
      </c>
      <c r="J61" s="217">
        <v>0</v>
      </c>
      <c r="K61" s="217">
        <f>ROUND(K59-K60,2)</f>
        <v>735.85</v>
      </c>
      <c r="L61" s="219">
        <v>0</v>
      </c>
      <c r="M61" s="219">
        <v>0</v>
      </c>
      <c r="N61" s="219">
        <v>0</v>
      </c>
      <c r="O61" s="219">
        <v>0</v>
      </c>
      <c r="P61" s="217">
        <v>0</v>
      </c>
      <c r="Q61" s="217">
        <v>0</v>
      </c>
      <c r="R61" s="217">
        <v>0</v>
      </c>
      <c r="S61" s="217">
        <f t="shared" si="10"/>
        <v>733.34</v>
      </c>
      <c r="T61" s="219">
        <v>0</v>
      </c>
      <c r="U61" s="219">
        <v>0</v>
      </c>
      <c r="V61" s="219">
        <v>0</v>
      </c>
      <c r="W61" s="219">
        <v>0</v>
      </c>
      <c r="X61" s="219">
        <v>0</v>
      </c>
      <c r="Y61" s="217">
        <v>0</v>
      </c>
      <c r="Z61" s="217">
        <v>0</v>
      </c>
      <c r="AA61" s="217">
        <f>ROUND(AA59-AA60,2)</f>
        <v>733.34</v>
      </c>
    </row>
    <row r="62" spans="1:28" ht="49.5" customHeight="1" thickBot="1">
      <c r="A62" s="32">
        <v>11</v>
      </c>
      <c r="B62" s="190" t="s">
        <v>56</v>
      </c>
      <c r="C62" s="211" t="s">
        <v>57</v>
      </c>
      <c r="D62" s="217">
        <v>0</v>
      </c>
      <c r="E62" s="217">
        <v>0</v>
      </c>
      <c r="F62" s="217">
        <v>0</v>
      </c>
      <c r="G62" s="275">
        <f t="shared" si="46"/>
        <v>1015.739</v>
      </c>
      <c r="H62" s="217">
        <v>0</v>
      </c>
      <c r="I62" s="217">
        <v>0</v>
      </c>
      <c r="J62" s="217">
        <v>0</v>
      </c>
      <c r="K62" s="263">
        <f>ROUND('[1]Витрати 20 -21'!$C$12,3)</f>
        <v>834.25400000000002</v>
      </c>
      <c r="L62" s="219">
        <v>0</v>
      </c>
      <c r="M62" s="219">
        <v>0</v>
      </c>
      <c r="N62" s="219">
        <v>0</v>
      </c>
      <c r="O62" s="219">
        <v>0</v>
      </c>
      <c r="P62" s="217">
        <v>0</v>
      </c>
      <c r="Q62" s="217">
        <v>0</v>
      </c>
      <c r="R62" s="217">
        <v>0</v>
      </c>
      <c r="S62" s="275">
        <f t="shared" si="10"/>
        <v>181.48500000000001</v>
      </c>
      <c r="T62" s="219">
        <v>0</v>
      </c>
      <c r="U62" s="219">
        <v>0</v>
      </c>
      <c r="V62" s="219">
        <v>0</v>
      </c>
      <c r="W62" s="219">
        <v>0</v>
      </c>
      <c r="X62" s="217">
        <v>0</v>
      </c>
      <c r="Y62" s="217">
        <v>0</v>
      </c>
      <c r="Z62" s="217">
        <v>0</v>
      </c>
      <c r="AA62" s="263">
        <f>ROUND('[1]Витрати 20 -21'!$D$12,3)</f>
        <v>181.48500000000001</v>
      </c>
    </row>
    <row r="63" spans="1:28" ht="20.25">
      <c r="A63" s="348">
        <v>12</v>
      </c>
      <c r="B63" s="212" t="s">
        <v>58</v>
      </c>
      <c r="C63" s="335" t="s">
        <v>57</v>
      </c>
      <c r="D63" s="307">
        <v>0</v>
      </c>
      <c r="E63" s="307">
        <v>0</v>
      </c>
      <c r="F63" s="307">
        <v>0</v>
      </c>
      <c r="G63" s="307">
        <f t="shared" si="46"/>
        <v>0</v>
      </c>
      <c r="H63" s="307">
        <v>0</v>
      </c>
      <c r="I63" s="307">
        <v>0</v>
      </c>
      <c r="J63" s="307">
        <v>0</v>
      </c>
      <c r="K63" s="307">
        <v>0</v>
      </c>
      <c r="L63" s="305">
        <v>0</v>
      </c>
      <c r="M63" s="305">
        <v>0</v>
      </c>
      <c r="N63" s="305">
        <v>0</v>
      </c>
      <c r="O63" s="305">
        <v>0</v>
      </c>
      <c r="P63" s="305">
        <f>T63+X63</f>
        <v>0</v>
      </c>
      <c r="Q63" s="305">
        <f>U63+Y63</f>
        <v>0</v>
      </c>
      <c r="R63" s="305">
        <f t="shared" si="9"/>
        <v>0</v>
      </c>
      <c r="S63" s="305">
        <f t="shared" si="10"/>
        <v>0</v>
      </c>
      <c r="T63" s="305">
        <v>0</v>
      </c>
      <c r="U63" s="305">
        <v>0</v>
      </c>
      <c r="V63" s="305">
        <v>0</v>
      </c>
      <c r="W63" s="305">
        <v>0</v>
      </c>
      <c r="X63" s="307">
        <v>0</v>
      </c>
      <c r="Y63" s="307">
        <v>0</v>
      </c>
      <c r="Z63" s="307">
        <v>0</v>
      </c>
      <c r="AA63" s="307">
        <v>0</v>
      </c>
    </row>
    <row r="64" spans="1:28" ht="30" customHeight="1" thickBot="1">
      <c r="A64" s="349"/>
      <c r="B64" s="190" t="s">
        <v>59</v>
      </c>
      <c r="C64" s="336"/>
      <c r="D64" s="308"/>
      <c r="E64" s="308"/>
      <c r="F64" s="308"/>
      <c r="G64" s="308"/>
      <c r="H64" s="308"/>
      <c r="I64" s="308"/>
      <c r="J64" s="308"/>
      <c r="K64" s="308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8"/>
      <c r="Y64" s="308"/>
      <c r="Z64" s="308"/>
      <c r="AA64" s="308"/>
    </row>
    <row r="65" spans="1:28" ht="24.75" customHeight="1">
      <c r="A65" s="348">
        <v>13</v>
      </c>
      <c r="B65" s="212" t="s">
        <v>60</v>
      </c>
      <c r="C65" s="335" t="s">
        <v>53</v>
      </c>
      <c r="D65" s="307">
        <v>0</v>
      </c>
      <c r="E65" s="307">
        <v>0</v>
      </c>
      <c r="F65" s="307">
        <v>0</v>
      </c>
      <c r="G65" s="307">
        <f t="shared" si="46"/>
        <v>0</v>
      </c>
      <c r="H65" s="307">
        <v>0</v>
      </c>
      <c r="I65" s="307">
        <v>0</v>
      </c>
      <c r="J65" s="307">
        <v>0</v>
      </c>
      <c r="K65" s="307">
        <v>0</v>
      </c>
      <c r="L65" s="305">
        <v>0</v>
      </c>
      <c r="M65" s="305">
        <v>0</v>
      </c>
      <c r="N65" s="305">
        <v>0</v>
      </c>
      <c r="O65" s="305">
        <v>0</v>
      </c>
      <c r="P65" s="305">
        <f>T65+X65</f>
        <v>0</v>
      </c>
      <c r="Q65" s="305">
        <f t="shared" ref="Q65" si="56">U65+Y65</f>
        <v>0</v>
      </c>
      <c r="R65" s="305">
        <f t="shared" ref="R65" si="57">V65+Z65</f>
        <v>0</v>
      </c>
      <c r="S65" s="305">
        <v>0</v>
      </c>
      <c r="T65" s="305">
        <v>0</v>
      </c>
      <c r="U65" s="305">
        <v>0</v>
      </c>
      <c r="V65" s="305">
        <v>0</v>
      </c>
      <c r="W65" s="305">
        <v>0</v>
      </c>
      <c r="X65" s="307">
        <v>0</v>
      </c>
      <c r="Y65" s="307">
        <v>0</v>
      </c>
      <c r="Z65" s="307">
        <v>0</v>
      </c>
      <c r="AA65" s="307">
        <v>0</v>
      </c>
    </row>
    <row r="66" spans="1:28" ht="29.25" customHeight="1" thickBot="1">
      <c r="A66" s="349"/>
      <c r="B66" s="190" t="s">
        <v>59</v>
      </c>
      <c r="C66" s="336"/>
      <c r="D66" s="308"/>
      <c r="E66" s="308"/>
      <c r="F66" s="308"/>
      <c r="G66" s="308"/>
      <c r="H66" s="308"/>
      <c r="I66" s="308"/>
      <c r="J66" s="308"/>
      <c r="K66" s="308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8"/>
      <c r="Y66" s="308"/>
      <c r="Z66" s="308"/>
      <c r="AA66" s="308"/>
    </row>
    <row r="67" spans="1:28" ht="43.5" customHeight="1" thickBot="1">
      <c r="A67" s="32">
        <v>14</v>
      </c>
      <c r="B67" s="190" t="s">
        <v>61</v>
      </c>
      <c r="C67" s="211" t="s">
        <v>57</v>
      </c>
      <c r="D67" s="217">
        <f>D62</f>
        <v>0</v>
      </c>
      <c r="E67" s="217">
        <f>E62</f>
        <v>0</v>
      </c>
      <c r="F67" s="217">
        <f>F62+F63</f>
        <v>0</v>
      </c>
      <c r="G67" s="275">
        <f t="shared" si="46"/>
        <v>1015.739</v>
      </c>
      <c r="H67" s="217">
        <f>H62</f>
        <v>0</v>
      </c>
      <c r="I67" s="217">
        <f>I62</f>
        <v>0</v>
      </c>
      <c r="J67" s="217">
        <f>J62</f>
        <v>0</v>
      </c>
      <c r="K67" s="275">
        <f>K62</f>
        <v>834.25400000000002</v>
      </c>
      <c r="L67" s="219">
        <v>0</v>
      </c>
      <c r="M67" s="219">
        <v>0</v>
      </c>
      <c r="N67" s="219">
        <v>0</v>
      </c>
      <c r="O67" s="219">
        <v>0</v>
      </c>
      <c r="P67" s="217">
        <v>0</v>
      </c>
      <c r="Q67" s="217">
        <v>0</v>
      </c>
      <c r="R67" s="217">
        <v>0</v>
      </c>
      <c r="S67" s="275">
        <f>S62</f>
        <v>181.48500000000001</v>
      </c>
      <c r="T67" s="219">
        <v>0</v>
      </c>
      <c r="U67" s="219">
        <v>0</v>
      </c>
      <c r="V67" s="219">
        <v>0</v>
      </c>
      <c r="W67" s="219">
        <v>0</v>
      </c>
      <c r="X67" s="217">
        <f>X62</f>
        <v>0</v>
      </c>
      <c r="Y67" s="217">
        <f>Y62</f>
        <v>0</v>
      </c>
      <c r="Z67" s="217">
        <f>Z62</f>
        <v>0</v>
      </c>
      <c r="AA67" s="275">
        <f>AA62</f>
        <v>181.48500000000001</v>
      </c>
    </row>
    <row r="68" spans="1:28" ht="41.25" customHeight="1" thickBot="1">
      <c r="A68" s="32">
        <v>15</v>
      </c>
      <c r="B68" s="190" t="s">
        <v>62</v>
      </c>
      <c r="C68" s="211" t="s">
        <v>53</v>
      </c>
      <c r="D68" s="217">
        <v>0</v>
      </c>
      <c r="E68" s="217">
        <v>0</v>
      </c>
      <c r="F68" s="217">
        <v>0</v>
      </c>
      <c r="G68" s="217">
        <f>G49/G62*1000</f>
        <v>1704.8178715201443</v>
      </c>
      <c r="H68" s="217">
        <v>0</v>
      </c>
      <c r="I68" s="217">
        <v>0</v>
      </c>
      <c r="J68" s="217">
        <v>0</v>
      </c>
      <c r="K68" s="217">
        <f>ROUND(K49/K67*1000,2)</f>
        <v>1705.25</v>
      </c>
      <c r="L68" s="219">
        <v>0</v>
      </c>
      <c r="M68" s="219">
        <v>0</v>
      </c>
      <c r="N68" s="219">
        <v>0</v>
      </c>
      <c r="O68" s="219">
        <v>0</v>
      </c>
      <c r="P68" s="217">
        <v>0</v>
      </c>
      <c r="Q68" s="217">
        <v>0</v>
      </c>
      <c r="R68" s="217">
        <v>0</v>
      </c>
      <c r="S68" s="217">
        <f t="shared" si="10"/>
        <v>1702.84</v>
      </c>
      <c r="T68" s="219">
        <v>0</v>
      </c>
      <c r="U68" s="219">
        <v>0</v>
      </c>
      <c r="V68" s="219">
        <v>0</v>
      </c>
      <c r="W68" s="219">
        <v>0</v>
      </c>
      <c r="X68" s="217">
        <v>0</v>
      </c>
      <c r="Y68" s="217">
        <v>0</v>
      </c>
      <c r="Z68" s="217">
        <v>0</v>
      </c>
      <c r="AA68" s="217">
        <f>ROUND(AA49/AA67*1000,2)</f>
        <v>1702.84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58" t="s">
        <v>506</v>
      </c>
      <c r="C74" s="358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57"/>
      <c r="W74" s="357"/>
      <c r="X74" s="357"/>
      <c r="Y74" s="357"/>
      <c r="Z74" s="357"/>
      <c r="AA74" s="91"/>
      <c r="AB74" s="91"/>
    </row>
    <row r="75" spans="1:28" ht="18.75" customHeight="1">
      <c r="A75" s="9"/>
      <c r="B75" s="287" t="s">
        <v>557</v>
      </c>
      <c r="C75" s="274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56" t="s">
        <v>64</v>
      </c>
      <c r="B76" s="356"/>
      <c r="C76" s="356"/>
      <c r="D76" s="36"/>
      <c r="E76" s="36"/>
      <c r="F76" s="36"/>
      <c r="G76" s="36"/>
      <c r="H76" s="36"/>
      <c r="I76" s="356" t="s">
        <v>65</v>
      </c>
      <c r="J76" s="356"/>
      <c r="K76" s="356"/>
      <c r="L76" s="356"/>
      <c r="M76" s="356"/>
      <c r="N76" s="36"/>
      <c r="O76" s="36"/>
      <c r="P76" s="36"/>
      <c r="Q76" s="36"/>
      <c r="R76" s="36"/>
      <c r="S76" s="36"/>
      <c r="T76" s="36"/>
      <c r="U76" s="36"/>
      <c r="V76" s="356" t="s">
        <v>66</v>
      </c>
      <c r="W76" s="356"/>
      <c r="X76" s="356"/>
      <c r="Y76" s="356"/>
      <c r="Z76" s="356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1" t="s">
        <v>524</v>
      </c>
      <c r="E2" s="151"/>
    </row>
    <row r="3" spans="1:8" ht="20.25">
      <c r="A3" s="1"/>
      <c r="D3" s="151" t="s">
        <v>525</v>
      </c>
      <c r="E3" s="151"/>
    </row>
    <row r="4" spans="1:8" ht="20.25">
      <c r="A4" s="1"/>
      <c r="D4" s="151" t="s">
        <v>526</v>
      </c>
      <c r="E4" s="151"/>
    </row>
    <row r="5" spans="1:8" ht="27.75" customHeight="1">
      <c r="A5" s="13"/>
      <c r="B5" s="154"/>
      <c r="C5" s="361"/>
      <c r="D5" s="361"/>
      <c r="E5" s="361"/>
      <c r="F5" s="13"/>
      <c r="G5" s="13"/>
      <c r="H5" s="13"/>
    </row>
    <row r="6" spans="1:8" ht="24" customHeight="1">
      <c r="A6" s="79" t="s">
        <v>426</v>
      </c>
      <c r="B6" s="361" t="s">
        <v>549</v>
      </c>
      <c r="C6" s="361"/>
      <c r="D6" s="361"/>
      <c r="E6" s="361"/>
      <c r="F6" s="13"/>
      <c r="G6" s="13"/>
      <c r="H6" s="13"/>
    </row>
    <row r="7" spans="1:8" ht="24" customHeight="1">
      <c r="A7" s="79"/>
      <c r="B7" s="529" t="s">
        <v>519</v>
      </c>
      <c r="C7" s="529"/>
      <c r="D7" s="529"/>
      <c r="E7" s="529"/>
      <c r="F7" s="13"/>
      <c r="G7" s="13"/>
      <c r="H7" s="13"/>
    </row>
    <row r="8" spans="1:8" ht="23.25" customHeight="1">
      <c r="A8" s="79"/>
      <c r="B8" s="529" t="s">
        <v>520</v>
      </c>
      <c r="C8" s="529"/>
      <c r="D8" s="529"/>
      <c r="E8" s="529"/>
      <c r="F8" s="13"/>
      <c r="G8" s="13"/>
      <c r="H8" s="13"/>
    </row>
    <row r="9" spans="1:8" ht="23.25" customHeight="1">
      <c r="A9" s="79"/>
      <c r="B9" s="529" t="s">
        <v>521</v>
      </c>
      <c r="C9" s="529"/>
      <c r="D9" s="529"/>
      <c r="E9" s="529"/>
      <c r="F9" s="13"/>
      <c r="G9" s="13"/>
      <c r="H9" s="13"/>
    </row>
    <row r="10" spans="1:8" ht="20.25" customHeight="1">
      <c r="A10" s="81" t="s">
        <v>204</v>
      </c>
      <c r="B10" s="154"/>
      <c r="C10" s="361" t="s">
        <v>522</v>
      </c>
      <c r="D10" s="361"/>
      <c r="E10" s="361"/>
      <c r="F10" s="13"/>
      <c r="G10" s="13"/>
      <c r="H10" s="13"/>
    </row>
    <row r="11" spans="1:8" ht="24.75" customHeight="1">
      <c r="A11" s="81"/>
      <c r="B11" s="154"/>
      <c r="C11" s="528" t="s">
        <v>334</v>
      </c>
      <c r="D11" s="528"/>
      <c r="E11" s="528"/>
      <c r="F11" s="13"/>
      <c r="G11" s="13"/>
      <c r="H11" s="13"/>
    </row>
    <row r="12" spans="1:8" ht="28.5" customHeight="1" thickBot="1">
      <c r="A12" s="124"/>
      <c r="B12" s="154"/>
      <c r="C12" s="509" t="s">
        <v>523</v>
      </c>
      <c r="D12" s="509"/>
      <c r="E12" s="175"/>
      <c r="F12" s="128"/>
      <c r="G12" s="128"/>
      <c r="H12" s="13"/>
    </row>
    <row r="13" spans="1:8" ht="36" customHeight="1" thickBot="1">
      <c r="A13" s="105"/>
      <c r="B13" s="176" t="s">
        <v>406</v>
      </c>
      <c r="C13" s="435" t="s">
        <v>407</v>
      </c>
      <c r="D13" s="435" t="s">
        <v>70</v>
      </c>
      <c r="E13" s="368" t="s">
        <v>408</v>
      </c>
      <c r="F13" s="438"/>
      <c r="G13" s="127"/>
      <c r="H13" s="13"/>
    </row>
    <row r="14" spans="1:8" ht="84.75" customHeight="1" thickBot="1">
      <c r="A14" s="105"/>
      <c r="B14" s="177" t="s">
        <v>3</v>
      </c>
      <c r="C14" s="437"/>
      <c r="D14" s="437"/>
      <c r="E14" s="178" t="s">
        <v>409</v>
      </c>
      <c r="F14" s="178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2" t="s">
        <v>411</v>
      </c>
      <c r="D16" s="180">
        <f>E16+F16</f>
        <v>222</v>
      </c>
      <c r="E16" s="179">
        <f>'Додаток 11'!G22</f>
        <v>222</v>
      </c>
      <c r="F16" s="180">
        <v>0</v>
      </c>
      <c r="G16" s="13"/>
      <c r="H16" s="13"/>
    </row>
    <row r="17" spans="1:8" ht="70.5" customHeight="1" thickBot="1">
      <c r="A17" s="105"/>
      <c r="B17" s="80">
        <v>2</v>
      </c>
      <c r="C17" s="182" t="s">
        <v>517</v>
      </c>
      <c r="D17" s="180">
        <f>E17+F17</f>
        <v>12811.9</v>
      </c>
      <c r="E17" s="179">
        <f>'Додаток 11'!K21*1000</f>
        <v>12811.9</v>
      </c>
      <c r="F17" s="180">
        <v>0</v>
      </c>
      <c r="G17" s="13"/>
      <c r="H17" s="13"/>
    </row>
    <row r="18" spans="1:8" ht="33" customHeight="1" thickBot="1">
      <c r="A18" s="105"/>
      <c r="B18" s="80">
        <v>2.1</v>
      </c>
      <c r="C18" s="182" t="s">
        <v>412</v>
      </c>
      <c r="D18" s="180">
        <v>0</v>
      </c>
      <c r="E18" s="180">
        <v>0</v>
      </c>
      <c r="F18" s="180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2" t="s">
        <v>413</v>
      </c>
      <c r="D19" s="180">
        <v>0</v>
      </c>
      <c r="E19" s="180">
        <v>0</v>
      </c>
      <c r="F19" s="180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2" t="s">
        <v>392</v>
      </c>
      <c r="D20" s="229">
        <f>E20+F20</f>
        <v>12811.9</v>
      </c>
      <c r="E20" s="179">
        <f>E17</f>
        <v>12811.9</v>
      </c>
      <c r="F20" s="180">
        <v>0</v>
      </c>
      <c r="G20" s="13"/>
      <c r="H20" s="13"/>
    </row>
    <row r="21" spans="1:8" ht="69" customHeight="1" thickBot="1">
      <c r="A21" s="105"/>
      <c r="B21" s="80">
        <v>3</v>
      </c>
      <c r="C21" s="182" t="s">
        <v>414</v>
      </c>
      <c r="D21" s="179">
        <f>D24</f>
        <v>663.48199999999997</v>
      </c>
      <c r="E21" s="179">
        <f>E24</f>
        <v>663.04819999999995</v>
      </c>
      <c r="F21" s="180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2" t="s">
        <v>412</v>
      </c>
      <c r="D22" s="180">
        <v>0</v>
      </c>
      <c r="E22" s="180">
        <v>0</v>
      </c>
      <c r="F22" s="180">
        <v>0</v>
      </c>
      <c r="G22" s="13"/>
      <c r="H22" s="13"/>
    </row>
    <row r="23" spans="1:8" ht="26.25" customHeight="1" thickBot="1">
      <c r="A23" s="105"/>
      <c r="B23" s="80">
        <v>3.2</v>
      </c>
      <c r="C23" s="182" t="s">
        <v>413</v>
      </c>
      <c r="D23" s="180">
        <v>0</v>
      </c>
      <c r="E23" s="180">
        <v>0</v>
      </c>
      <c r="F23" s="180">
        <v>0</v>
      </c>
      <c r="G23" s="13"/>
      <c r="H23" s="13"/>
    </row>
    <row r="24" spans="1:8" ht="28.5" customHeight="1" thickBot="1">
      <c r="A24" s="105"/>
      <c r="B24" s="80">
        <v>3.3</v>
      </c>
      <c r="C24" s="182" t="s">
        <v>392</v>
      </c>
      <c r="D24" s="239">
        <v>663.48199999999997</v>
      </c>
      <c r="E24" s="239">
        <v>663.04819999999995</v>
      </c>
      <c r="F24" s="240">
        <v>0</v>
      </c>
      <c r="G24" s="13"/>
      <c r="H24" s="13"/>
    </row>
    <row r="25" spans="1:8" ht="86.25" customHeight="1" thickBot="1">
      <c r="A25" s="105"/>
      <c r="B25" s="80">
        <v>4</v>
      </c>
      <c r="C25" s="182" t="s">
        <v>518</v>
      </c>
      <c r="D25" s="179">
        <v>5.1790000000000003E-2</v>
      </c>
      <c r="E25" s="179">
        <v>5.1790000000000003E-2</v>
      </c>
      <c r="F25" s="180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2" t="s">
        <v>412</v>
      </c>
      <c r="D26" s="180">
        <v>0</v>
      </c>
      <c r="E26" s="180">
        <v>0</v>
      </c>
      <c r="F26" s="180">
        <v>0</v>
      </c>
      <c r="G26" s="13"/>
      <c r="H26" s="13"/>
    </row>
    <row r="27" spans="1:8" ht="26.25" customHeight="1" thickBot="1">
      <c r="A27" s="105"/>
      <c r="B27" s="80">
        <v>4.2</v>
      </c>
      <c r="C27" s="182" t="s">
        <v>413</v>
      </c>
      <c r="D27" s="180">
        <v>0</v>
      </c>
      <c r="E27" s="180">
        <v>0</v>
      </c>
      <c r="F27" s="180">
        <v>0</v>
      </c>
      <c r="G27" s="13"/>
      <c r="H27" s="13"/>
    </row>
    <row r="28" spans="1:8" ht="31.5" customHeight="1" thickBot="1">
      <c r="A28" s="105"/>
      <c r="B28" s="80">
        <v>4.3</v>
      </c>
      <c r="C28" s="182" t="s">
        <v>392</v>
      </c>
      <c r="D28" s="239">
        <v>5.1790000000000003E-2</v>
      </c>
      <c r="E28" s="239">
        <v>5.1790000000000003E-2</v>
      </c>
      <c r="F28" s="240">
        <v>0</v>
      </c>
      <c r="G28" s="13"/>
      <c r="H28" s="13"/>
    </row>
    <row r="29" spans="1:8" ht="55.5" customHeight="1" thickBot="1">
      <c r="A29" s="105"/>
      <c r="B29" s="80">
        <v>5</v>
      </c>
      <c r="C29" s="182" t="s">
        <v>415</v>
      </c>
      <c r="D29" s="180">
        <v>0</v>
      </c>
      <c r="E29" s="180">
        <v>0</v>
      </c>
      <c r="F29" s="180">
        <v>0</v>
      </c>
      <c r="G29" s="13"/>
      <c r="H29" s="13"/>
    </row>
    <row r="30" spans="1:8" ht="24.75" customHeight="1" thickBot="1">
      <c r="A30" s="105"/>
      <c r="B30" s="80">
        <v>6</v>
      </c>
      <c r="C30" s="182" t="s">
        <v>416</v>
      </c>
      <c r="D30" s="180">
        <v>0</v>
      </c>
      <c r="E30" s="180">
        <v>0</v>
      </c>
      <c r="F30" s="180">
        <v>0</v>
      </c>
      <c r="G30" s="13"/>
      <c r="H30" s="13"/>
    </row>
    <row r="31" spans="1:8" ht="45.75" customHeight="1" thickBot="1">
      <c r="A31" s="105"/>
      <c r="B31" s="80">
        <v>7</v>
      </c>
      <c r="C31" s="182" t="s">
        <v>417</v>
      </c>
      <c r="D31" s="239">
        <v>0.34660000000000002</v>
      </c>
      <c r="E31" s="239">
        <v>0.34660000000000002</v>
      </c>
      <c r="F31" s="240">
        <v>0</v>
      </c>
      <c r="G31" s="13"/>
      <c r="H31" s="13"/>
    </row>
    <row r="32" spans="1:8" ht="56.25" customHeight="1" thickBot="1">
      <c r="A32" s="105"/>
      <c r="B32" s="80">
        <v>8</v>
      </c>
      <c r="C32" s="182" t="s">
        <v>418</v>
      </c>
      <c r="D32" s="514" t="s">
        <v>46</v>
      </c>
      <c r="E32" s="515"/>
      <c r="F32" s="516"/>
      <c r="G32" s="13"/>
      <c r="H32" s="13"/>
    </row>
    <row r="33" spans="1:11" ht="30" customHeight="1" thickBot="1">
      <c r="A33" s="105"/>
      <c r="B33" s="80">
        <v>8.1</v>
      </c>
      <c r="C33" s="182" t="s">
        <v>419</v>
      </c>
      <c r="D33" s="517">
        <v>0</v>
      </c>
      <c r="E33" s="518"/>
      <c r="F33" s="519"/>
      <c r="G33" s="13"/>
      <c r="H33" s="13"/>
    </row>
    <row r="34" spans="1:11" ht="45.75" customHeight="1" thickBot="1">
      <c r="A34" s="105"/>
      <c r="B34" s="80">
        <v>8.1999999999999993</v>
      </c>
      <c r="C34" s="182" t="s">
        <v>420</v>
      </c>
      <c r="D34" s="517">
        <v>0</v>
      </c>
      <c r="E34" s="518"/>
      <c r="F34" s="519"/>
      <c r="G34" s="13"/>
      <c r="H34" s="13"/>
    </row>
    <row r="35" spans="1:11" ht="43.5" customHeight="1" thickBot="1">
      <c r="A35" s="105"/>
      <c r="B35" s="80">
        <v>8.3000000000000007</v>
      </c>
      <c r="C35" s="182" t="s">
        <v>421</v>
      </c>
      <c r="D35" s="517">
        <v>0</v>
      </c>
      <c r="E35" s="518"/>
      <c r="F35" s="519"/>
      <c r="G35" s="13"/>
      <c r="H35" s="13"/>
    </row>
    <row r="36" spans="1:11" ht="38.25" customHeight="1" thickBot="1">
      <c r="A36" s="105"/>
      <c r="B36" s="80">
        <v>9</v>
      </c>
      <c r="C36" s="182" t="s">
        <v>422</v>
      </c>
      <c r="D36" s="514" t="s">
        <v>46</v>
      </c>
      <c r="E36" s="515"/>
      <c r="F36" s="516"/>
      <c r="G36" s="13"/>
      <c r="H36" s="13"/>
    </row>
    <row r="37" spans="1:11" ht="27" customHeight="1" thickBot="1">
      <c r="A37" s="105"/>
      <c r="B37" s="80">
        <v>9.1</v>
      </c>
      <c r="C37" s="182" t="s">
        <v>419</v>
      </c>
      <c r="D37" s="520">
        <v>156</v>
      </c>
      <c r="E37" s="521"/>
      <c r="F37" s="522"/>
      <c r="G37" s="13"/>
      <c r="H37" s="13"/>
    </row>
    <row r="38" spans="1:11" ht="39.75" customHeight="1" thickBot="1">
      <c r="A38" s="105"/>
      <c r="B38" s="80">
        <v>9.1999999999999993</v>
      </c>
      <c r="C38" s="182" t="s">
        <v>420</v>
      </c>
      <c r="D38" s="520">
        <v>-22</v>
      </c>
      <c r="E38" s="521"/>
      <c r="F38" s="522"/>
      <c r="G38" s="13"/>
      <c r="H38" s="13"/>
    </row>
    <row r="39" spans="1:11" ht="42" customHeight="1" thickBot="1">
      <c r="A39" s="105"/>
      <c r="B39" s="80">
        <v>9.3000000000000007</v>
      </c>
      <c r="C39" s="182" t="s">
        <v>421</v>
      </c>
      <c r="D39" s="520">
        <v>-0.1</v>
      </c>
      <c r="E39" s="521"/>
      <c r="F39" s="522"/>
      <c r="G39" s="13"/>
      <c r="H39" s="13"/>
    </row>
    <row r="40" spans="1:11" ht="42.75" customHeight="1" thickBot="1">
      <c r="A40" s="105"/>
      <c r="B40" s="80">
        <v>10</v>
      </c>
      <c r="C40" s="182" t="s">
        <v>423</v>
      </c>
      <c r="D40" s="514" t="s">
        <v>46</v>
      </c>
      <c r="E40" s="515"/>
      <c r="F40" s="516"/>
      <c r="G40" s="13"/>
      <c r="H40" s="13"/>
    </row>
    <row r="41" spans="1:11" ht="24.75" customHeight="1" thickBot="1">
      <c r="A41" s="105"/>
      <c r="B41" s="80">
        <v>10.1</v>
      </c>
      <c r="C41" s="182" t="s">
        <v>419</v>
      </c>
      <c r="D41" s="523">
        <v>0</v>
      </c>
      <c r="E41" s="524"/>
      <c r="F41" s="525"/>
      <c r="G41" s="13"/>
      <c r="H41" s="13"/>
    </row>
    <row r="42" spans="1:11" ht="42" customHeight="1" thickBot="1">
      <c r="A42" s="105"/>
      <c r="B42" s="80">
        <v>10.199999999999999</v>
      </c>
      <c r="C42" s="182" t="s">
        <v>420</v>
      </c>
      <c r="D42" s="523">
        <v>0</v>
      </c>
      <c r="E42" s="524"/>
      <c r="F42" s="525"/>
      <c r="G42" s="13"/>
      <c r="H42" s="13"/>
    </row>
    <row r="43" spans="1:11" ht="42" customHeight="1" thickBot="1">
      <c r="A43" s="105"/>
      <c r="B43" s="80">
        <v>10.3</v>
      </c>
      <c r="C43" s="182" t="s">
        <v>421</v>
      </c>
      <c r="D43" s="523">
        <v>0</v>
      </c>
      <c r="E43" s="524"/>
      <c r="F43" s="525"/>
      <c r="G43" s="13"/>
      <c r="H43" s="13"/>
    </row>
    <row r="44" spans="1:11" ht="24" customHeight="1">
      <c r="A44" s="526" t="s">
        <v>427</v>
      </c>
      <c r="B44" s="526"/>
      <c r="C44" s="527"/>
      <c r="D44" s="527"/>
      <c r="E44" s="527"/>
      <c r="F44" s="527"/>
      <c r="G44" s="13"/>
      <c r="H44" s="13"/>
    </row>
    <row r="45" spans="1:11" ht="38.25" customHeight="1">
      <c r="A45" s="526" t="s">
        <v>424</v>
      </c>
      <c r="B45" s="526"/>
      <c r="C45" s="526" t="s">
        <v>425</v>
      </c>
      <c r="D45" s="526"/>
      <c r="E45" s="526"/>
      <c r="F45" s="526"/>
      <c r="G45" s="13"/>
      <c r="H45" s="13"/>
    </row>
    <row r="46" spans="1:11" ht="24" customHeight="1">
      <c r="A46" s="106"/>
      <c r="B46" s="468" t="s">
        <v>484</v>
      </c>
      <c r="C46" s="468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58" t="s">
        <v>485</v>
      </c>
      <c r="C47" s="458"/>
      <c r="D47" s="28"/>
      <c r="E47" s="28"/>
      <c r="F47" s="530" t="s">
        <v>486</v>
      </c>
      <c r="G47" s="530"/>
      <c r="H47" s="530"/>
    </row>
    <row r="48" spans="1:11" ht="15.75">
      <c r="A48" s="1"/>
      <c r="B48" s="481" t="s">
        <v>64</v>
      </c>
      <c r="C48" s="481"/>
      <c r="D48" s="482" t="s">
        <v>65</v>
      </c>
      <c r="E48" s="482"/>
      <c r="F48" s="482" t="s">
        <v>66</v>
      </c>
      <c r="G48" s="482"/>
      <c r="H48" s="482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1" t="s">
        <v>444</v>
      </c>
      <c r="B4" s="541"/>
    </row>
    <row r="5" spans="1:6" ht="15.75">
      <c r="A5" s="541" t="s">
        <v>445</v>
      </c>
      <c r="B5" s="541"/>
      <c r="C5" s="541"/>
      <c r="D5" s="541"/>
      <c r="E5" s="541"/>
    </row>
    <row r="6" spans="1:6" ht="15.75">
      <c r="A6" s="541" t="s">
        <v>446</v>
      </c>
      <c r="B6" s="541"/>
      <c r="C6" s="541"/>
      <c r="D6" s="541"/>
      <c r="E6" s="541"/>
    </row>
    <row r="7" spans="1:6">
      <c r="A7" s="543" t="s">
        <v>429</v>
      </c>
      <c r="B7" s="543"/>
      <c r="C7" s="543"/>
      <c r="D7" s="543"/>
      <c r="E7" s="543"/>
    </row>
    <row r="8" spans="1:6">
      <c r="A8" s="542" t="s">
        <v>334</v>
      </c>
      <c r="B8" s="542"/>
      <c r="C8" s="542"/>
      <c r="D8" s="542"/>
      <c r="E8" s="542"/>
    </row>
    <row r="9" spans="1:6" ht="19.5" thickBot="1">
      <c r="A9" s="129"/>
      <c r="B9" s="476" t="s">
        <v>507</v>
      </c>
      <c r="C9" s="476"/>
      <c r="D9" s="531"/>
      <c r="E9" s="531"/>
      <c r="F9" s="531"/>
    </row>
    <row r="10" spans="1:6" ht="16.5" thickBot="1">
      <c r="A10" s="130" t="s">
        <v>406</v>
      </c>
      <c r="B10" s="535" t="s">
        <v>407</v>
      </c>
      <c r="C10" s="535" t="s">
        <v>70</v>
      </c>
      <c r="D10" s="537" t="s">
        <v>408</v>
      </c>
      <c r="E10" s="538"/>
      <c r="F10" s="24"/>
    </row>
    <row r="11" spans="1:6" ht="56.25" customHeight="1" thickBot="1">
      <c r="A11" s="131" t="s">
        <v>3</v>
      </c>
      <c r="B11" s="536"/>
      <c r="C11" s="536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2"/>
      <c r="D22" s="533"/>
      <c r="E22" s="534"/>
    </row>
    <row r="23" spans="1:5" ht="38.25" thickBot="1">
      <c r="A23" s="47">
        <v>9</v>
      </c>
      <c r="B23" s="35" t="s">
        <v>436</v>
      </c>
      <c r="C23" s="532"/>
      <c r="D23" s="533"/>
      <c r="E23" s="534"/>
    </row>
    <row r="24" spans="1:5" ht="42" customHeight="1" thickBot="1">
      <c r="A24" s="47">
        <v>10</v>
      </c>
      <c r="B24" s="35" t="s">
        <v>437</v>
      </c>
      <c r="C24" s="532"/>
      <c r="D24" s="533"/>
      <c r="E24" s="534"/>
    </row>
    <row r="25" spans="1:5" ht="37.5" customHeight="1" thickBot="1">
      <c r="A25" s="47">
        <v>11</v>
      </c>
      <c r="B25" s="35" t="s">
        <v>438</v>
      </c>
      <c r="C25" s="532"/>
      <c r="D25" s="533"/>
      <c r="E25" s="534"/>
    </row>
    <row r="26" spans="1:5" ht="45" customHeight="1" thickBot="1">
      <c r="A26" s="47">
        <v>12</v>
      </c>
      <c r="B26" s="35" t="s">
        <v>439</v>
      </c>
      <c r="C26" s="532"/>
      <c r="D26" s="533"/>
      <c r="E26" s="534"/>
    </row>
    <row r="27" spans="1:5" ht="43.5" customHeight="1" thickBot="1">
      <c r="A27" s="47">
        <v>13</v>
      </c>
      <c r="B27" s="35" t="s">
        <v>440</v>
      </c>
      <c r="C27" s="532"/>
      <c r="D27" s="533"/>
      <c r="E27" s="534"/>
    </row>
    <row r="28" spans="1:5" ht="45" customHeight="1" thickBot="1">
      <c r="A28" s="47">
        <v>14</v>
      </c>
      <c r="B28" s="35" t="s">
        <v>441</v>
      </c>
      <c r="C28" s="532"/>
      <c r="D28" s="533"/>
      <c r="E28" s="534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0"/>
      <c r="C31" s="540"/>
    </row>
    <row r="32" spans="1:5" ht="32.25" customHeight="1">
      <c r="A32" s="60" t="s">
        <v>365</v>
      </c>
      <c r="B32" s="539" t="s">
        <v>443</v>
      </c>
      <c r="C32" s="539"/>
      <c r="D32" s="539"/>
      <c r="E32" s="539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3" t="s">
        <v>473</v>
      </c>
      <c r="B9" s="563"/>
      <c r="C9" s="563"/>
      <c r="D9" s="563"/>
      <c r="E9" s="563"/>
      <c r="F9" s="563"/>
      <c r="G9" s="563"/>
    </row>
    <row r="10" spans="1:10" ht="26.25" customHeight="1">
      <c r="A10" s="563" t="s">
        <v>474</v>
      </c>
      <c r="B10" s="563"/>
      <c r="C10" s="563"/>
      <c r="D10" s="563"/>
      <c r="E10" s="563"/>
      <c r="F10" s="563"/>
      <c r="G10" s="563"/>
    </row>
    <row r="11" spans="1:10" ht="26.25" customHeight="1">
      <c r="A11" s="125"/>
      <c r="B11" s="125"/>
      <c r="C11" s="125"/>
      <c r="D11" s="132" t="s">
        <v>475</v>
      </c>
      <c r="E11" s="132"/>
      <c r="F11" s="132"/>
      <c r="G11" s="132"/>
      <c r="H11" s="132"/>
      <c r="I11" s="132"/>
      <c r="J11" s="132"/>
    </row>
    <row r="12" spans="1:10" ht="24" customHeight="1" thickBot="1">
      <c r="D12" s="128" t="s">
        <v>507</v>
      </c>
      <c r="E12" s="128"/>
      <c r="F12" s="128"/>
      <c r="G12" s="128"/>
      <c r="H12" s="128"/>
    </row>
    <row r="13" spans="1:10" ht="33.75" customHeight="1" thickBot="1">
      <c r="A13" s="568" t="s">
        <v>69</v>
      </c>
      <c r="B13" s="560" t="s">
        <v>455</v>
      </c>
      <c r="C13" s="559"/>
      <c r="D13" s="66" t="s">
        <v>456</v>
      </c>
      <c r="E13" s="550" t="s">
        <v>457</v>
      </c>
      <c r="F13" s="556"/>
      <c r="G13" s="551"/>
    </row>
    <row r="14" spans="1:10" ht="61.5" customHeight="1" thickBot="1">
      <c r="A14" s="569"/>
      <c r="B14" s="570"/>
      <c r="C14" s="571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0">
        <v>2</v>
      </c>
      <c r="C15" s="551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0"/>
      <c r="C16" s="551"/>
      <c r="D16" s="26"/>
      <c r="E16" s="26"/>
      <c r="F16" s="26"/>
      <c r="G16" s="26"/>
    </row>
    <row r="17" spans="1:7" ht="32.25" customHeight="1" thickBot="1">
      <c r="A17" s="44"/>
      <c r="B17" s="550"/>
      <c r="C17" s="551"/>
      <c r="D17" s="26"/>
      <c r="E17" s="26"/>
      <c r="F17" s="26"/>
      <c r="G17" s="26"/>
    </row>
    <row r="18" spans="1:7" ht="42" customHeight="1" thickBot="1">
      <c r="A18" s="565" t="s">
        <v>460</v>
      </c>
      <c r="B18" s="566"/>
      <c r="C18" s="567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416" t="s">
        <v>462</v>
      </c>
      <c r="B23" s="416"/>
      <c r="C23" s="416"/>
      <c r="D23" s="416"/>
      <c r="E23" s="416"/>
    </row>
    <row r="24" spans="1:7" ht="18" customHeight="1" thickBot="1"/>
    <row r="25" spans="1:7" ht="53.25" customHeight="1">
      <c r="A25" s="560" t="s">
        <v>463</v>
      </c>
      <c r="B25" s="559"/>
      <c r="C25" s="74" t="s">
        <v>464</v>
      </c>
      <c r="D25" s="42" t="s">
        <v>470</v>
      </c>
      <c r="E25" s="560" t="s">
        <v>468</v>
      </c>
      <c r="F25" s="558"/>
      <c r="G25" s="559"/>
    </row>
    <row r="26" spans="1:7" ht="18.75" customHeight="1">
      <c r="A26" s="561"/>
      <c r="B26" s="562"/>
      <c r="C26" s="43" t="s">
        <v>465</v>
      </c>
      <c r="D26" s="75" t="s">
        <v>466</v>
      </c>
      <c r="E26" s="561" t="s">
        <v>469</v>
      </c>
      <c r="F26" s="564"/>
      <c r="G26" s="562"/>
    </row>
    <row r="27" spans="1:7" ht="24" customHeight="1">
      <c r="A27" s="561"/>
      <c r="B27" s="562"/>
      <c r="C27" s="43"/>
      <c r="D27" s="69" t="s">
        <v>472</v>
      </c>
      <c r="E27" s="561"/>
      <c r="F27" s="564"/>
      <c r="G27" s="562"/>
    </row>
    <row r="28" spans="1:7" ht="17.25" customHeight="1">
      <c r="A28" s="561"/>
      <c r="B28" s="562"/>
      <c r="C28" s="70"/>
      <c r="D28" s="43" t="s">
        <v>467</v>
      </c>
      <c r="E28" s="561"/>
      <c r="F28" s="564"/>
      <c r="G28" s="562"/>
    </row>
    <row r="29" spans="1:7" ht="20.25" customHeight="1" thickBot="1">
      <c r="A29" s="553"/>
      <c r="B29" s="555"/>
      <c r="C29" s="25"/>
      <c r="D29" s="43" t="s">
        <v>471</v>
      </c>
      <c r="E29" s="553"/>
      <c r="F29" s="554"/>
      <c r="G29" s="555"/>
    </row>
    <row r="30" spans="1:7" ht="30" customHeight="1" thickBot="1">
      <c r="A30" s="544">
        <v>1</v>
      </c>
      <c r="B30" s="545"/>
      <c r="C30" s="71">
        <v>2</v>
      </c>
      <c r="D30" s="65">
        <v>3</v>
      </c>
      <c r="E30" s="537">
        <v>4</v>
      </c>
      <c r="F30" s="557"/>
      <c r="G30" s="538"/>
    </row>
    <row r="31" spans="1:7" ht="33" customHeight="1" thickBot="1">
      <c r="A31" s="72"/>
      <c r="B31" s="73"/>
      <c r="C31" s="62"/>
      <c r="D31" s="62"/>
      <c r="E31" s="537"/>
      <c r="F31" s="557"/>
      <c r="G31" s="538"/>
    </row>
    <row r="32" spans="1:7" ht="33.75" customHeight="1" thickBot="1">
      <c r="A32" s="537"/>
      <c r="B32" s="538"/>
      <c r="C32" s="62"/>
      <c r="D32" s="62"/>
      <c r="E32" s="537"/>
      <c r="F32" s="557"/>
      <c r="G32" s="538"/>
    </row>
    <row r="33" spans="1:7" ht="35.25" customHeight="1"/>
    <row r="34" spans="1:7" ht="41.25" customHeight="1">
      <c r="A34" s="416" t="s">
        <v>476</v>
      </c>
      <c r="B34" s="416"/>
      <c r="C34" s="416"/>
      <c r="D34" s="416"/>
      <c r="E34" s="416"/>
    </row>
    <row r="35" spans="1:7" ht="24.75" customHeight="1" thickBot="1"/>
    <row r="36" spans="1:7" ht="33.75" customHeight="1" thickBot="1">
      <c r="A36" s="560" t="s">
        <v>477</v>
      </c>
      <c r="B36" s="559"/>
      <c r="C36" s="550" t="s">
        <v>479</v>
      </c>
      <c r="D36" s="556"/>
      <c r="E36" s="558"/>
      <c r="F36" s="558"/>
      <c r="G36" s="559"/>
    </row>
    <row r="37" spans="1:7" ht="31.5" customHeight="1">
      <c r="A37" s="561" t="s">
        <v>478</v>
      </c>
      <c r="B37" s="562"/>
      <c r="C37" s="68" t="s">
        <v>480</v>
      </c>
      <c r="D37" s="67" t="s">
        <v>458</v>
      </c>
      <c r="E37" s="560" t="s">
        <v>459</v>
      </c>
      <c r="F37" s="558"/>
      <c r="G37" s="559"/>
    </row>
    <row r="38" spans="1:7" ht="26.25" customHeight="1" thickBot="1">
      <c r="A38" s="548"/>
      <c r="B38" s="549"/>
      <c r="C38" s="26" t="s">
        <v>481</v>
      </c>
      <c r="D38" s="77" t="s">
        <v>481</v>
      </c>
      <c r="E38" s="553" t="s">
        <v>481</v>
      </c>
      <c r="F38" s="554"/>
      <c r="G38" s="555"/>
    </row>
    <row r="39" spans="1:7" ht="31.5" customHeight="1" thickBot="1">
      <c r="A39" s="550">
        <v>1</v>
      </c>
      <c r="B39" s="551"/>
      <c r="C39" s="26">
        <v>2</v>
      </c>
      <c r="D39" s="26">
        <v>3</v>
      </c>
      <c r="E39" s="550">
        <v>4</v>
      </c>
      <c r="F39" s="556"/>
      <c r="G39" s="551"/>
    </row>
    <row r="40" spans="1:7" ht="39" customHeight="1" thickBot="1">
      <c r="A40" s="550"/>
      <c r="B40" s="551"/>
      <c r="C40" s="26"/>
      <c r="D40" s="26"/>
      <c r="E40" s="550"/>
      <c r="F40" s="556"/>
      <c r="G40" s="551"/>
    </row>
    <row r="41" spans="1:7" ht="36.75" customHeight="1" thickBot="1">
      <c r="A41" s="550"/>
      <c r="B41" s="551"/>
      <c r="C41" s="26"/>
      <c r="D41" s="26"/>
      <c r="E41" s="550"/>
      <c r="F41" s="556"/>
      <c r="G41" s="551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552" t="s">
        <v>485</v>
      </c>
      <c r="B45" s="552"/>
      <c r="C45" s="91"/>
      <c r="D45" s="93" t="s">
        <v>472</v>
      </c>
      <c r="E45" s="547" t="s">
        <v>490</v>
      </c>
      <c r="F45" s="547"/>
      <c r="G45" s="91"/>
    </row>
    <row r="46" spans="1:7" ht="15.75">
      <c r="A46" s="546" t="s">
        <v>64</v>
      </c>
      <c r="B46" s="546"/>
      <c r="D46" s="63" t="s">
        <v>65</v>
      </c>
      <c r="E46" s="546" t="s">
        <v>66</v>
      </c>
      <c r="F46" s="546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topLeftCell="A16" zoomScale="60" workbookViewId="0">
      <selection activeCell="I5" sqref="I5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66"/>
  </cols>
  <sheetData>
    <row r="3" spans="1:9" ht="21" customHeight="1">
      <c r="A3" s="363" t="s">
        <v>558</v>
      </c>
      <c r="B3" s="363"/>
      <c r="C3" s="363"/>
      <c r="D3" s="363"/>
      <c r="E3" s="363"/>
      <c r="F3" s="363"/>
      <c r="G3" s="363"/>
    </row>
    <row r="4" spans="1:9" ht="21" customHeight="1">
      <c r="A4" s="363" t="s">
        <v>559</v>
      </c>
      <c r="B4" s="363"/>
      <c r="C4" s="363"/>
      <c r="D4" s="363"/>
      <c r="E4" s="363"/>
      <c r="F4" s="363"/>
      <c r="G4" s="363"/>
    </row>
    <row r="5" spans="1:9" ht="21" customHeight="1">
      <c r="A5" s="363" t="s">
        <v>560</v>
      </c>
      <c r="B5" s="363"/>
      <c r="C5" s="363"/>
      <c r="D5" s="363"/>
      <c r="E5" s="363"/>
      <c r="F5" s="363"/>
      <c r="G5" s="363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64"/>
      <c r="B7" s="364"/>
      <c r="C7" s="364"/>
      <c r="D7" s="364"/>
      <c r="E7" s="364"/>
      <c r="F7" s="364"/>
      <c r="G7" s="364"/>
    </row>
    <row r="8" spans="1:9" ht="18.75" customHeight="1">
      <c r="A8" s="364" t="s">
        <v>571</v>
      </c>
      <c r="B8" s="364"/>
      <c r="C8" s="364"/>
      <c r="D8" s="364"/>
      <c r="E8" s="364"/>
      <c r="F8" s="364"/>
      <c r="G8" s="364"/>
    </row>
    <row r="9" spans="1:9" ht="24" thickBot="1">
      <c r="A9" s="225"/>
      <c r="B9" s="366" t="s">
        <v>564</v>
      </c>
      <c r="C9" s="366"/>
      <c r="D9" s="367"/>
      <c r="E9" s="367"/>
      <c r="F9" s="367"/>
      <c r="G9" s="226" t="s">
        <v>87</v>
      </c>
    </row>
    <row r="10" spans="1:9" ht="24" thickBot="1">
      <c r="A10" s="227"/>
      <c r="B10" s="228"/>
      <c r="C10" s="288"/>
      <c r="D10" s="368" t="s">
        <v>70</v>
      </c>
      <c r="E10" s="369"/>
      <c r="F10" s="369"/>
      <c r="G10" s="369"/>
      <c r="H10" s="370"/>
      <c r="I10" s="371"/>
    </row>
    <row r="11" spans="1:9" ht="96" customHeight="1" thickBot="1">
      <c r="A11" s="294" t="s">
        <v>69</v>
      </c>
      <c r="B11" s="295" t="s">
        <v>4</v>
      </c>
      <c r="C11" s="296" t="s">
        <v>5</v>
      </c>
      <c r="D11" s="297" t="s">
        <v>16</v>
      </c>
      <c r="E11" s="297" t="s">
        <v>17</v>
      </c>
      <c r="F11" s="297" t="s">
        <v>18</v>
      </c>
      <c r="G11" s="298" t="s">
        <v>553</v>
      </c>
      <c r="H11" s="299" t="s">
        <v>554</v>
      </c>
      <c r="I11" s="300" t="s">
        <v>555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4">
        <v>7</v>
      </c>
      <c r="H12" s="301">
        <v>8</v>
      </c>
      <c r="I12" s="301">
        <v>9</v>
      </c>
    </row>
    <row r="13" spans="1:9" ht="40.5" customHeight="1" thickBot="1">
      <c r="A13" s="6">
        <v>1</v>
      </c>
      <c r="B13" s="190" t="s">
        <v>20</v>
      </c>
      <c r="C13" s="224" t="s">
        <v>21</v>
      </c>
      <c r="D13" s="180">
        <v>0</v>
      </c>
      <c r="E13" s="180">
        <v>0</v>
      </c>
      <c r="F13" s="180">
        <v>0</v>
      </c>
      <c r="G13" s="265">
        <f>H13+I13</f>
        <v>0</v>
      </c>
      <c r="H13" s="270">
        <f>H14+H15+H16+H20</f>
        <v>0</v>
      </c>
      <c r="I13" s="268">
        <f>I14+I15+I16+I20</f>
        <v>0</v>
      </c>
    </row>
    <row r="14" spans="1:9" ht="24.75" customHeight="1" thickBot="1">
      <c r="A14" s="6">
        <v>1.1000000000000001</v>
      </c>
      <c r="B14" s="190" t="s">
        <v>71</v>
      </c>
      <c r="C14" s="224" t="s">
        <v>21</v>
      </c>
      <c r="D14" s="180">
        <v>0</v>
      </c>
      <c r="E14" s="180">
        <v>0</v>
      </c>
      <c r="F14" s="180">
        <v>0</v>
      </c>
      <c r="G14" s="265">
        <f t="shared" ref="G14:G42" si="0">H14+I14</f>
        <v>0</v>
      </c>
      <c r="H14" s="268">
        <v>0</v>
      </c>
      <c r="I14" s="268">
        <v>0</v>
      </c>
    </row>
    <row r="15" spans="1:9" ht="35.25" customHeight="1" thickBot="1">
      <c r="A15" s="6">
        <v>1.2</v>
      </c>
      <c r="B15" s="190" t="s">
        <v>72</v>
      </c>
      <c r="C15" s="224" t="s">
        <v>21</v>
      </c>
      <c r="D15" s="180">
        <v>0</v>
      </c>
      <c r="E15" s="180">
        <v>0</v>
      </c>
      <c r="F15" s="180">
        <v>0</v>
      </c>
      <c r="G15" s="265">
        <f t="shared" si="0"/>
        <v>0</v>
      </c>
      <c r="H15" s="268">
        <v>0</v>
      </c>
      <c r="I15" s="268">
        <v>0</v>
      </c>
    </row>
    <row r="16" spans="1:9" ht="33" customHeight="1" thickBot="1">
      <c r="A16" s="6">
        <v>1.3</v>
      </c>
      <c r="B16" s="190" t="s">
        <v>29</v>
      </c>
      <c r="C16" s="224" t="s">
        <v>21</v>
      </c>
      <c r="D16" s="180">
        <v>0</v>
      </c>
      <c r="E16" s="180">
        <v>0</v>
      </c>
      <c r="F16" s="180">
        <v>0</v>
      </c>
      <c r="G16" s="265">
        <f t="shared" si="0"/>
        <v>0</v>
      </c>
      <c r="H16" s="268">
        <f>H17+H18+H19</f>
        <v>0</v>
      </c>
      <c r="I16" s="268">
        <f>I17+I18+I19</f>
        <v>0</v>
      </c>
    </row>
    <row r="17" spans="1:9" ht="40.5" customHeight="1" thickBot="1">
      <c r="A17" s="20" t="s">
        <v>120</v>
      </c>
      <c r="B17" s="190" t="s">
        <v>73</v>
      </c>
      <c r="C17" s="224" t="s">
        <v>21</v>
      </c>
      <c r="D17" s="180">
        <v>0</v>
      </c>
      <c r="E17" s="180">
        <v>0</v>
      </c>
      <c r="F17" s="180">
        <v>0</v>
      </c>
      <c r="G17" s="265">
        <f t="shared" si="0"/>
        <v>0</v>
      </c>
      <c r="H17" s="268">
        <v>0</v>
      </c>
      <c r="I17" s="268">
        <v>0</v>
      </c>
    </row>
    <row r="18" spans="1:9" ht="27.75" customHeight="1" thickBot="1">
      <c r="A18" s="20" t="s">
        <v>121</v>
      </c>
      <c r="B18" s="190" t="s">
        <v>32</v>
      </c>
      <c r="C18" s="224" t="s">
        <v>21</v>
      </c>
      <c r="D18" s="180">
        <v>0</v>
      </c>
      <c r="E18" s="180">
        <v>0</v>
      </c>
      <c r="F18" s="180">
        <v>0</v>
      </c>
      <c r="G18" s="265">
        <f t="shared" si="0"/>
        <v>0</v>
      </c>
      <c r="H18" s="268">
        <v>0</v>
      </c>
      <c r="I18" s="268">
        <v>0</v>
      </c>
    </row>
    <row r="19" spans="1:9" ht="30" customHeight="1" thickBot="1">
      <c r="A19" s="20" t="s">
        <v>122</v>
      </c>
      <c r="B19" s="190" t="s">
        <v>33</v>
      </c>
      <c r="C19" s="224" t="s">
        <v>21</v>
      </c>
      <c r="D19" s="180">
        <v>0</v>
      </c>
      <c r="E19" s="180">
        <v>0</v>
      </c>
      <c r="F19" s="180">
        <v>0</v>
      </c>
      <c r="G19" s="265">
        <f t="shared" si="0"/>
        <v>0</v>
      </c>
      <c r="H19" s="268">
        <v>0</v>
      </c>
      <c r="I19" s="268">
        <v>0</v>
      </c>
    </row>
    <row r="20" spans="1:9" ht="41.25" thickBot="1">
      <c r="A20" s="6">
        <v>1.4</v>
      </c>
      <c r="B20" s="190" t="s">
        <v>34</v>
      </c>
      <c r="C20" s="224" t="s">
        <v>21</v>
      </c>
      <c r="D20" s="180">
        <v>0</v>
      </c>
      <c r="E20" s="180">
        <v>0</v>
      </c>
      <c r="F20" s="180">
        <v>0</v>
      </c>
      <c r="G20" s="265">
        <f t="shared" si="0"/>
        <v>0</v>
      </c>
      <c r="H20" s="268">
        <f>H21+H22+H23</f>
        <v>0</v>
      </c>
      <c r="I20" s="272">
        <f>I21+I22+I23</f>
        <v>0</v>
      </c>
    </row>
    <row r="21" spans="1:9" ht="27" thickBot="1">
      <c r="A21" s="20" t="s">
        <v>123</v>
      </c>
      <c r="B21" s="190" t="s">
        <v>35</v>
      </c>
      <c r="C21" s="224" t="s">
        <v>21</v>
      </c>
      <c r="D21" s="180">
        <v>0</v>
      </c>
      <c r="E21" s="180">
        <v>0</v>
      </c>
      <c r="F21" s="180">
        <v>0</v>
      </c>
      <c r="G21" s="265">
        <f t="shared" si="0"/>
        <v>0</v>
      </c>
      <c r="H21" s="268">
        <v>0</v>
      </c>
      <c r="I21" s="268">
        <v>0</v>
      </c>
    </row>
    <row r="22" spans="1:9" ht="38.25" customHeight="1" thickBot="1">
      <c r="A22" s="20" t="s">
        <v>124</v>
      </c>
      <c r="B22" s="190" t="s">
        <v>73</v>
      </c>
      <c r="C22" s="224" t="s">
        <v>21</v>
      </c>
      <c r="D22" s="180">
        <v>0</v>
      </c>
      <c r="E22" s="180">
        <v>0</v>
      </c>
      <c r="F22" s="180">
        <v>0</v>
      </c>
      <c r="G22" s="265">
        <f t="shared" si="0"/>
        <v>0</v>
      </c>
      <c r="H22" s="268">
        <v>0</v>
      </c>
      <c r="I22" s="268">
        <v>0</v>
      </c>
    </row>
    <row r="23" spans="1:9" ht="27" thickBot="1">
      <c r="A23" s="20" t="s">
        <v>125</v>
      </c>
      <c r="B23" s="190" t="s">
        <v>38</v>
      </c>
      <c r="C23" s="224" t="s">
        <v>21</v>
      </c>
      <c r="D23" s="180">
        <v>0</v>
      </c>
      <c r="E23" s="180">
        <v>0</v>
      </c>
      <c r="F23" s="180">
        <v>0</v>
      </c>
      <c r="G23" s="265">
        <f t="shared" si="0"/>
        <v>0</v>
      </c>
      <c r="H23" s="268">
        <v>0</v>
      </c>
      <c r="I23" s="272">
        <v>0</v>
      </c>
    </row>
    <row r="24" spans="1:9" ht="36.75" customHeight="1" thickBot="1">
      <c r="A24" s="6">
        <v>2</v>
      </c>
      <c r="B24" s="190" t="s">
        <v>37</v>
      </c>
      <c r="C24" s="224" t="s">
        <v>21</v>
      </c>
      <c r="D24" s="180">
        <v>0</v>
      </c>
      <c r="E24" s="180">
        <v>0</v>
      </c>
      <c r="F24" s="180">
        <v>0</v>
      </c>
      <c r="G24" s="265">
        <f t="shared" si="0"/>
        <v>3.23</v>
      </c>
      <c r="H24" s="268">
        <f>ROUND(H25+H26+H27,2)</f>
        <v>2.65</v>
      </c>
      <c r="I24" s="268">
        <f>ROUND(I25+I26+I27,2)</f>
        <v>0.57999999999999996</v>
      </c>
    </row>
    <row r="25" spans="1:9" ht="25.5" customHeight="1" thickBot="1">
      <c r="A25" s="6">
        <v>2.1</v>
      </c>
      <c r="B25" s="190" t="s">
        <v>35</v>
      </c>
      <c r="C25" s="224" t="s">
        <v>21</v>
      </c>
      <c r="D25" s="180">
        <v>0</v>
      </c>
      <c r="E25" s="180">
        <v>0</v>
      </c>
      <c r="F25" s="180">
        <v>0</v>
      </c>
      <c r="G25" s="265">
        <f t="shared" si="0"/>
        <v>2.19</v>
      </c>
      <c r="H25" s="269">
        <f>ROUND('[1]Витрати 20 -21'!$BC$12*'[1]Витрати 20 -21'!$BL$29%,2)</f>
        <v>1.8</v>
      </c>
      <c r="I25" s="269">
        <f>ROUND('[1]Витрати 20 -21'!$BD$12*'[1]Витрати 20 -21'!$BM$29%,2)</f>
        <v>0.39</v>
      </c>
    </row>
    <row r="26" spans="1:9" ht="44.25" customHeight="1" thickBot="1">
      <c r="A26" s="6">
        <v>2.2000000000000002</v>
      </c>
      <c r="B26" s="190" t="s">
        <v>73</v>
      </c>
      <c r="C26" s="224" t="s">
        <v>21</v>
      </c>
      <c r="D26" s="180">
        <v>0</v>
      </c>
      <c r="E26" s="180">
        <v>0</v>
      </c>
      <c r="F26" s="180">
        <v>0</v>
      </c>
      <c r="G26" s="265">
        <f t="shared" si="0"/>
        <v>0.49</v>
      </c>
      <c r="H26" s="268">
        <f>ROUND(H25*22%,2)</f>
        <v>0.4</v>
      </c>
      <c r="I26" s="268">
        <f>ROUND(I25*22%,2)</f>
        <v>0.09</v>
      </c>
    </row>
    <row r="27" spans="1:9" ht="29.25" customHeight="1" thickBot="1">
      <c r="A27" s="6">
        <v>2.2999999999999998</v>
      </c>
      <c r="B27" s="190" t="s">
        <v>38</v>
      </c>
      <c r="C27" s="224" t="s">
        <v>21</v>
      </c>
      <c r="D27" s="180">
        <v>0</v>
      </c>
      <c r="E27" s="180">
        <v>0</v>
      </c>
      <c r="F27" s="180">
        <v>0</v>
      </c>
      <c r="G27" s="265">
        <f t="shared" si="0"/>
        <v>0.55000000000000004</v>
      </c>
      <c r="H27" s="269">
        <f>ROUND('[1]Витрати 20 -21'!$BI$12*'[1]Витрати 20 -21'!$BL$29%,2)</f>
        <v>0.45</v>
      </c>
      <c r="I27" s="273">
        <f>ROUND('[1]Витрати 20 -21'!$BJ$12*'[1]Витрати 20 -21'!$BM$29%,2)</f>
        <v>0.1</v>
      </c>
    </row>
    <row r="28" spans="1:9" ht="25.5" customHeight="1" thickBot="1">
      <c r="A28" s="6">
        <v>3</v>
      </c>
      <c r="B28" s="190" t="s">
        <v>39</v>
      </c>
      <c r="C28" s="224" t="s">
        <v>21</v>
      </c>
      <c r="D28" s="180">
        <v>0</v>
      </c>
      <c r="E28" s="180">
        <v>0</v>
      </c>
      <c r="F28" s="180">
        <v>0</v>
      </c>
      <c r="G28" s="265">
        <f t="shared" si="0"/>
        <v>48.019999999999996</v>
      </c>
      <c r="H28" s="268">
        <f>ROUND(H29+H30+H31,2)</f>
        <v>39.44</v>
      </c>
      <c r="I28" s="268">
        <f>ROUND(I29+I30+I31,2)</f>
        <v>8.58</v>
      </c>
    </row>
    <row r="29" spans="1:9" ht="27" thickBot="1">
      <c r="A29" s="6">
        <v>3.1</v>
      </c>
      <c r="B29" s="190" t="s">
        <v>35</v>
      </c>
      <c r="C29" s="224" t="s">
        <v>21</v>
      </c>
      <c r="D29" s="180">
        <v>0</v>
      </c>
      <c r="E29" s="180">
        <v>0</v>
      </c>
      <c r="F29" s="180">
        <v>0</v>
      </c>
      <c r="G29" s="265">
        <f t="shared" si="0"/>
        <v>39.36</v>
      </c>
      <c r="H29" s="269">
        <f>ROUND('[1]Витрати 20 -21'!$BO$12,2)</f>
        <v>32.33</v>
      </c>
      <c r="I29" s="269">
        <f>ROUND('[1]Витрати 20 -21'!$BP$12,2)</f>
        <v>7.03</v>
      </c>
    </row>
    <row r="30" spans="1:9" ht="27" thickBot="1">
      <c r="A30" s="6">
        <v>3.2</v>
      </c>
      <c r="B30" s="190" t="s">
        <v>73</v>
      </c>
      <c r="C30" s="224" t="s">
        <v>21</v>
      </c>
      <c r="D30" s="180">
        <v>0</v>
      </c>
      <c r="E30" s="180">
        <v>0</v>
      </c>
      <c r="F30" s="180">
        <v>0</v>
      </c>
      <c r="G30" s="265">
        <f t="shared" si="0"/>
        <v>8.66</v>
      </c>
      <c r="H30" s="268">
        <f>ROUND(H29*22%,2)</f>
        <v>7.11</v>
      </c>
      <c r="I30" s="268">
        <f>ROUND(I29*22%,2)</f>
        <v>1.55</v>
      </c>
    </row>
    <row r="31" spans="1:9" ht="27" thickBot="1">
      <c r="A31" s="6">
        <v>3.3</v>
      </c>
      <c r="B31" s="190" t="s">
        <v>74</v>
      </c>
      <c r="C31" s="224" t="s">
        <v>21</v>
      </c>
      <c r="D31" s="180">
        <v>0</v>
      </c>
      <c r="E31" s="180">
        <v>0</v>
      </c>
      <c r="F31" s="180">
        <v>0</v>
      </c>
      <c r="G31" s="265">
        <f t="shared" si="0"/>
        <v>0</v>
      </c>
      <c r="H31" s="269">
        <f>ROUND('[1]Витрати 20 -21'!$BU$12,2)</f>
        <v>0</v>
      </c>
      <c r="I31" s="269">
        <f>ROUND('[1]Витрати 20 -21'!$BV$12,2)</f>
        <v>0</v>
      </c>
    </row>
    <row r="32" spans="1:9" ht="27" thickBot="1">
      <c r="A32" s="6">
        <v>4</v>
      </c>
      <c r="B32" s="190" t="s">
        <v>75</v>
      </c>
      <c r="C32" s="224" t="s">
        <v>21</v>
      </c>
      <c r="D32" s="180">
        <v>0</v>
      </c>
      <c r="E32" s="180">
        <v>0</v>
      </c>
      <c r="F32" s="180">
        <v>0</v>
      </c>
      <c r="G32" s="265">
        <f t="shared" si="0"/>
        <v>0</v>
      </c>
      <c r="H32" s="268">
        <v>0</v>
      </c>
      <c r="I32" s="268">
        <v>0</v>
      </c>
    </row>
    <row r="33" spans="1:9" ht="27" thickBot="1">
      <c r="A33" s="6">
        <v>5</v>
      </c>
      <c r="B33" s="190" t="s">
        <v>41</v>
      </c>
      <c r="C33" s="224" t="s">
        <v>21</v>
      </c>
      <c r="D33" s="180">
        <v>0</v>
      </c>
      <c r="E33" s="180">
        <v>0</v>
      </c>
      <c r="F33" s="180">
        <v>0</v>
      </c>
      <c r="G33" s="265">
        <f t="shared" si="0"/>
        <v>0</v>
      </c>
      <c r="H33" s="268">
        <v>0</v>
      </c>
      <c r="I33" s="268">
        <v>0</v>
      </c>
    </row>
    <row r="34" spans="1:9" ht="27" thickBot="1">
      <c r="A34" s="6">
        <v>6</v>
      </c>
      <c r="B34" s="190" t="s">
        <v>76</v>
      </c>
      <c r="C34" s="224" t="s">
        <v>21</v>
      </c>
      <c r="D34" s="180">
        <v>0</v>
      </c>
      <c r="E34" s="180">
        <v>0</v>
      </c>
      <c r="F34" s="180">
        <v>0</v>
      </c>
      <c r="G34" s="265">
        <f t="shared" si="0"/>
        <v>51.25</v>
      </c>
      <c r="H34" s="268">
        <f>ROUND(H13+H24+H28+H32+H33,2)</f>
        <v>42.09</v>
      </c>
      <c r="I34" s="268">
        <f>ROUND(I13+I24+I28+I32+I33,2)</f>
        <v>9.16</v>
      </c>
    </row>
    <row r="35" spans="1:9" ht="42.75" customHeight="1" thickBot="1">
      <c r="A35" s="6">
        <v>7</v>
      </c>
      <c r="B35" s="190" t="s">
        <v>43</v>
      </c>
      <c r="C35" s="224" t="s">
        <v>21</v>
      </c>
      <c r="D35" s="180">
        <v>0</v>
      </c>
      <c r="E35" s="180">
        <v>0</v>
      </c>
      <c r="F35" s="180">
        <v>0</v>
      </c>
      <c r="G35" s="265">
        <f t="shared" si="0"/>
        <v>0</v>
      </c>
      <c r="H35" s="268">
        <v>0</v>
      </c>
      <c r="I35" s="268">
        <v>0</v>
      </c>
    </row>
    <row r="36" spans="1:9" ht="39.75" customHeight="1" thickBot="1">
      <c r="A36" s="6">
        <v>8</v>
      </c>
      <c r="B36" s="190" t="s">
        <v>77</v>
      </c>
      <c r="C36" s="224" t="s">
        <v>21</v>
      </c>
      <c r="D36" s="180">
        <v>0</v>
      </c>
      <c r="E36" s="180">
        <v>0</v>
      </c>
      <c r="F36" s="180">
        <v>0</v>
      </c>
      <c r="G36" s="265">
        <f t="shared" si="0"/>
        <v>4.05</v>
      </c>
      <c r="H36" s="268">
        <f>ROUND(H37+H38+H39+H40+H41,2)</f>
        <v>3.32</v>
      </c>
      <c r="I36" s="268">
        <f>ROUND(I37+I38+I39+I40+I41,2)</f>
        <v>0.73</v>
      </c>
    </row>
    <row r="37" spans="1:9" ht="31.5" customHeight="1" thickBot="1">
      <c r="A37" s="6">
        <v>8.1</v>
      </c>
      <c r="B37" s="190" t="s">
        <v>45</v>
      </c>
      <c r="C37" s="224" t="s">
        <v>21</v>
      </c>
      <c r="D37" s="180">
        <v>0</v>
      </c>
      <c r="E37" s="180">
        <v>0</v>
      </c>
      <c r="F37" s="180">
        <v>0</v>
      </c>
      <c r="G37" s="265">
        <f t="shared" si="0"/>
        <v>0.73</v>
      </c>
      <c r="H37" s="271">
        <f>ROUND(18%*(H38+H39+H40+H41)/82%,2)</f>
        <v>0.6</v>
      </c>
      <c r="I37" s="271">
        <f>ROUND(18%*(I38+I39+I40+I41)/82%,2)</f>
        <v>0.13</v>
      </c>
    </row>
    <row r="38" spans="1:9" ht="31.5" customHeight="1" thickBot="1">
      <c r="A38" s="6">
        <v>8.1999999999999993</v>
      </c>
      <c r="B38" s="190" t="s">
        <v>47</v>
      </c>
      <c r="C38" s="224" t="s">
        <v>21</v>
      </c>
      <c r="D38" s="180">
        <v>0</v>
      </c>
      <c r="E38" s="180">
        <v>0</v>
      </c>
      <c r="F38" s="180">
        <v>0</v>
      </c>
      <c r="G38" s="265">
        <f t="shared" si="0"/>
        <v>0</v>
      </c>
      <c r="H38" s="270">
        <v>0</v>
      </c>
      <c r="I38" s="272">
        <v>0</v>
      </c>
    </row>
    <row r="39" spans="1:9" ht="33" customHeight="1" thickBot="1">
      <c r="A39" s="6">
        <v>8.3000000000000007</v>
      </c>
      <c r="B39" s="190" t="s">
        <v>48</v>
      </c>
      <c r="C39" s="224" t="s">
        <v>21</v>
      </c>
      <c r="D39" s="180">
        <v>0</v>
      </c>
      <c r="E39" s="180">
        <v>0</v>
      </c>
      <c r="F39" s="180">
        <v>0</v>
      </c>
      <c r="G39" s="265">
        <f t="shared" si="0"/>
        <v>1.27</v>
      </c>
      <c r="H39" s="269">
        <f>ROUND('[1]Витрати 20 -21'!$CJ$12*'[1]Витрати 20 -21'!$BL$29%,2)</f>
        <v>1.04</v>
      </c>
      <c r="I39" s="269">
        <f>ROUND('[1]Витрати 20 -21'!$CK$12*'[1]Витрати 20 -21'!$BM$29%,2)</f>
        <v>0.23</v>
      </c>
    </row>
    <row r="40" spans="1:9" ht="44.25" customHeight="1" thickBot="1">
      <c r="A40" s="6">
        <v>8.4</v>
      </c>
      <c r="B40" s="190" t="s">
        <v>78</v>
      </c>
      <c r="C40" s="224" t="s">
        <v>21</v>
      </c>
      <c r="D40" s="180">
        <v>0</v>
      </c>
      <c r="E40" s="180">
        <v>0</v>
      </c>
      <c r="F40" s="180">
        <v>0</v>
      </c>
      <c r="G40" s="265">
        <f t="shared" si="0"/>
        <v>0</v>
      </c>
      <c r="H40" s="269">
        <f>ROUND('[1]Витрати 20 -21'!$CG$12*'[1]Витрати 20 -21'!$BL$29%,2)</f>
        <v>0</v>
      </c>
      <c r="I40" s="269">
        <f>ROUND('[1]Витрати 20 -21'!$CH$12*'[1]Витрати 20 -21'!$BM$29%,2)</f>
        <v>0</v>
      </c>
    </row>
    <row r="41" spans="1:9" ht="46.5" customHeight="1" thickBot="1">
      <c r="A41" s="6">
        <v>8.5</v>
      </c>
      <c r="B41" s="190" t="s">
        <v>569</v>
      </c>
      <c r="C41" s="224" t="s">
        <v>21</v>
      </c>
      <c r="D41" s="180">
        <v>0</v>
      </c>
      <c r="E41" s="180">
        <v>0</v>
      </c>
      <c r="F41" s="180">
        <v>0</v>
      </c>
      <c r="G41" s="265">
        <f t="shared" si="0"/>
        <v>2.0499999999999998</v>
      </c>
      <c r="H41" s="268">
        <f>ROUND(H34*4%,2)</f>
        <v>1.68</v>
      </c>
      <c r="I41" s="268">
        <f>ROUND(I34*4%,2)</f>
        <v>0.37</v>
      </c>
    </row>
    <row r="42" spans="1:9" ht="69" customHeight="1" thickBot="1">
      <c r="A42" s="6">
        <v>9</v>
      </c>
      <c r="B42" s="190" t="s">
        <v>79</v>
      </c>
      <c r="C42" s="224" t="s">
        <v>21</v>
      </c>
      <c r="D42" s="180">
        <v>0</v>
      </c>
      <c r="E42" s="180">
        <v>0</v>
      </c>
      <c r="F42" s="180">
        <v>0</v>
      </c>
      <c r="G42" s="265">
        <f t="shared" si="0"/>
        <v>55.3</v>
      </c>
      <c r="H42" s="268">
        <f>ROUND(H34+H36,2)</f>
        <v>45.41</v>
      </c>
      <c r="I42" s="268">
        <f>ROUND(I34+I36,2)</f>
        <v>9.89</v>
      </c>
    </row>
    <row r="43" spans="1:9" ht="69" customHeight="1" thickBot="1">
      <c r="A43" s="6">
        <v>10</v>
      </c>
      <c r="B43" s="190" t="s">
        <v>80</v>
      </c>
      <c r="C43" s="224" t="s">
        <v>53</v>
      </c>
      <c r="D43" s="180">
        <v>0</v>
      </c>
      <c r="E43" s="180">
        <v>0</v>
      </c>
      <c r="F43" s="180">
        <v>0</v>
      </c>
      <c r="G43" s="265">
        <f>G42/G44*1000</f>
        <v>54.443119738436742</v>
      </c>
      <c r="H43" s="268">
        <f>ROUND(H42/H44*1000,2)</f>
        <v>54.43</v>
      </c>
      <c r="I43" s="268">
        <f>ROUND(I42/I44*1000,2)</f>
        <v>54.49</v>
      </c>
    </row>
    <row r="44" spans="1:9" ht="63" customHeight="1" thickBot="1">
      <c r="A44" s="6">
        <v>11</v>
      </c>
      <c r="B44" s="190" t="s">
        <v>81</v>
      </c>
      <c r="C44" s="224" t="s">
        <v>57</v>
      </c>
      <c r="D44" s="180">
        <v>0</v>
      </c>
      <c r="E44" s="180">
        <v>0</v>
      </c>
      <c r="F44" s="180">
        <v>0</v>
      </c>
      <c r="G44" s="278">
        <f>H44+I44</f>
        <v>1015.739</v>
      </c>
      <c r="H44" s="277">
        <f>ROUND('Додаток 1'!K67,3)</f>
        <v>834.25400000000002</v>
      </c>
      <c r="I44" s="277">
        <f>ROUND('Додаток 1'!AA67,3)</f>
        <v>181.48500000000001</v>
      </c>
    </row>
    <row r="45" spans="1:9" ht="31.5" customHeight="1" thickBot="1">
      <c r="A45" s="6">
        <v>11.1</v>
      </c>
      <c r="B45" s="190" t="s">
        <v>82</v>
      </c>
      <c r="C45" s="224" t="s">
        <v>57</v>
      </c>
      <c r="D45" s="180">
        <v>0</v>
      </c>
      <c r="E45" s="180">
        <v>0</v>
      </c>
      <c r="F45" s="180">
        <v>0</v>
      </c>
      <c r="G45" s="267">
        <f t="shared" ref="G45:G48" si="1">H45+I45</f>
        <v>834.25</v>
      </c>
      <c r="H45" s="268">
        <f>ROUND(H44,2)</f>
        <v>834.25</v>
      </c>
      <c r="I45" s="268">
        <v>0</v>
      </c>
    </row>
    <row r="46" spans="1:9" ht="31.5" customHeight="1" thickBot="1">
      <c r="A46" s="6">
        <v>11.2</v>
      </c>
      <c r="B46" s="190" t="s">
        <v>83</v>
      </c>
      <c r="C46" s="224" t="s">
        <v>57</v>
      </c>
      <c r="D46" s="180">
        <v>0</v>
      </c>
      <c r="E46" s="180">
        <v>0</v>
      </c>
      <c r="F46" s="180">
        <v>0</v>
      </c>
      <c r="G46" s="267">
        <f t="shared" si="1"/>
        <v>0</v>
      </c>
      <c r="H46" s="268">
        <v>0</v>
      </c>
      <c r="I46" s="268">
        <v>0</v>
      </c>
    </row>
    <row r="47" spans="1:9" ht="42.75" customHeight="1" thickBot="1">
      <c r="A47" s="6">
        <v>11.3</v>
      </c>
      <c r="B47" s="190" t="s">
        <v>84</v>
      </c>
      <c r="C47" s="224" t="s">
        <v>57</v>
      </c>
      <c r="D47" s="180">
        <v>0</v>
      </c>
      <c r="E47" s="180">
        <v>0</v>
      </c>
      <c r="F47" s="180">
        <v>0</v>
      </c>
      <c r="G47" s="267">
        <f t="shared" si="1"/>
        <v>0</v>
      </c>
      <c r="H47" s="268">
        <v>0</v>
      </c>
      <c r="I47" s="268">
        <v>0</v>
      </c>
    </row>
    <row r="48" spans="1:9" ht="30" customHeight="1" thickBot="1">
      <c r="A48" s="6">
        <v>11.4</v>
      </c>
      <c r="B48" s="190" t="s">
        <v>15</v>
      </c>
      <c r="C48" s="224" t="s">
        <v>57</v>
      </c>
      <c r="D48" s="180">
        <v>0</v>
      </c>
      <c r="E48" s="180">
        <v>0</v>
      </c>
      <c r="F48" s="180">
        <v>0</v>
      </c>
      <c r="G48" s="278">
        <f t="shared" si="1"/>
        <v>181.48500000000001</v>
      </c>
      <c r="H48" s="268">
        <v>0</v>
      </c>
      <c r="I48" s="276">
        <f>I44</f>
        <v>181.48500000000001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505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557</v>
      </c>
      <c r="B52" s="91"/>
      <c r="C52" s="91"/>
      <c r="D52" s="91"/>
      <c r="E52" s="91"/>
      <c r="F52" s="365" t="s">
        <v>486</v>
      </c>
      <c r="G52" s="365"/>
    </row>
    <row r="53" spans="1:7" ht="25.5" customHeight="1">
      <c r="A53" s="356" t="s">
        <v>64</v>
      </c>
      <c r="B53" s="356"/>
      <c r="C53" s="36"/>
      <c r="D53" s="118" t="s">
        <v>65</v>
      </c>
      <c r="E53" s="36"/>
      <c r="F53" s="356" t="s">
        <v>66</v>
      </c>
      <c r="G53" s="356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0"/>
  <sheetViews>
    <sheetView tabSelected="1" view="pageBreakPreview" zoomScale="60" workbookViewId="0">
      <selection activeCell="A6" sqref="A6:K6"/>
    </sheetView>
  </sheetViews>
  <sheetFormatPr defaultRowHeight="15"/>
  <cols>
    <col min="1" max="1" width="4" style="26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279" t="s">
        <v>502</v>
      </c>
      <c r="G2" s="14"/>
      <c r="H2" s="416" t="s">
        <v>503</v>
      </c>
      <c r="I2" s="304"/>
      <c r="J2" s="302"/>
      <c r="K2" s="302"/>
    </row>
    <row r="3" spans="1:12" ht="21.75" customHeight="1">
      <c r="A3" s="280" t="s">
        <v>88</v>
      </c>
      <c r="B3" s="19"/>
      <c r="C3" s="19"/>
      <c r="D3" s="19"/>
      <c r="E3" s="19"/>
      <c r="F3" s="19"/>
      <c r="G3" s="19"/>
      <c r="H3" s="414" t="s">
        <v>134</v>
      </c>
      <c r="I3" s="415"/>
      <c r="J3" s="415"/>
      <c r="K3" s="415"/>
    </row>
    <row r="4" spans="1:12" ht="23.25" customHeight="1">
      <c r="A4" s="279" t="s">
        <v>504</v>
      </c>
      <c r="G4" s="14"/>
      <c r="H4" s="416" t="s">
        <v>568</v>
      </c>
      <c r="I4" s="304"/>
      <c r="J4" s="304"/>
      <c r="K4" s="304"/>
    </row>
    <row r="5" spans="1:12">
      <c r="A5" s="281"/>
    </row>
    <row r="6" spans="1:12" ht="25.5" customHeight="1">
      <c r="A6" s="364" t="s">
        <v>562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</row>
    <row r="7" spans="1:12" ht="25.5" customHeight="1">
      <c r="A7" s="364" t="s">
        <v>572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</row>
    <row r="8" spans="1:12" ht="24" thickBot="1">
      <c r="A8" s="282"/>
      <c r="B8" s="225"/>
      <c r="C8" s="225"/>
      <c r="D8" s="230" t="s">
        <v>563</v>
      </c>
      <c r="E8" s="230"/>
      <c r="F8" s="230"/>
      <c r="G8" s="230"/>
      <c r="H8" s="230"/>
      <c r="I8" s="225"/>
      <c r="J8" s="225"/>
      <c r="K8" s="226" t="s">
        <v>1</v>
      </c>
    </row>
    <row r="9" spans="1:12" ht="24.75" customHeight="1" thickBot="1">
      <c r="A9" s="283"/>
      <c r="B9" s="417" t="s">
        <v>69</v>
      </c>
      <c r="C9" s="417" t="s">
        <v>89</v>
      </c>
      <c r="D9" s="419" t="s">
        <v>5</v>
      </c>
      <c r="E9" s="420"/>
      <c r="F9" s="417" t="s">
        <v>6</v>
      </c>
      <c r="G9" s="423" t="s">
        <v>90</v>
      </c>
      <c r="H9" s="424"/>
      <c r="I9" s="424"/>
      <c r="J9" s="424"/>
      <c r="K9" s="425"/>
      <c r="L9" s="5"/>
    </row>
    <row r="10" spans="1:12" ht="58.5" customHeight="1" thickBot="1">
      <c r="A10" s="283"/>
      <c r="B10" s="418"/>
      <c r="C10" s="418"/>
      <c r="D10" s="421"/>
      <c r="E10" s="422"/>
      <c r="F10" s="418"/>
      <c r="G10" s="423" t="s">
        <v>82</v>
      </c>
      <c r="H10" s="425"/>
      <c r="I10" s="297" t="s">
        <v>83</v>
      </c>
      <c r="J10" s="297" t="s">
        <v>91</v>
      </c>
      <c r="K10" s="297" t="s">
        <v>15</v>
      </c>
      <c r="L10" s="5"/>
    </row>
    <row r="11" spans="1:12" ht="19.5" thickBot="1">
      <c r="A11" s="283"/>
      <c r="B11" s="32">
        <v>1</v>
      </c>
      <c r="C11" s="33">
        <v>2</v>
      </c>
      <c r="D11" s="412">
        <v>3</v>
      </c>
      <c r="E11" s="413"/>
      <c r="F11" s="33">
        <v>4</v>
      </c>
      <c r="G11" s="412">
        <v>5</v>
      </c>
      <c r="H11" s="413"/>
      <c r="I11" s="33">
        <v>6</v>
      </c>
      <c r="J11" s="33">
        <v>7</v>
      </c>
      <c r="K11" s="33">
        <v>8</v>
      </c>
      <c r="L11" s="5"/>
    </row>
    <row r="12" spans="1:12" s="241" customFormat="1" ht="38.25" customHeight="1" thickBot="1">
      <c r="A12" s="283"/>
      <c r="B12" s="250">
        <v>1</v>
      </c>
      <c r="C12" s="251" t="s">
        <v>92</v>
      </c>
      <c r="D12" s="406" t="s">
        <v>53</v>
      </c>
      <c r="E12" s="407"/>
      <c r="F12" s="240">
        <f>ROUND('Додаток 1'!G59,2)</f>
        <v>1838.59</v>
      </c>
      <c r="G12" s="408">
        <f>ROUND('Додаток 1'!K59,2)</f>
        <v>1839.04</v>
      </c>
      <c r="H12" s="409"/>
      <c r="I12" s="240">
        <f t="shared" ref="I12:J12" si="0">I13+I14+I15</f>
        <v>0</v>
      </c>
      <c r="J12" s="240">
        <f t="shared" si="0"/>
        <v>0</v>
      </c>
      <c r="K12" s="240">
        <f>ROUND('Додаток 1'!AA59,2)</f>
        <v>1836.52</v>
      </c>
      <c r="L12" s="252"/>
    </row>
    <row r="13" spans="1:12" ht="44.25" customHeight="1" thickBot="1">
      <c r="A13" s="283"/>
      <c r="B13" s="32">
        <v>1.1000000000000001</v>
      </c>
      <c r="C13" s="190" t="s">
        <v>93</v>
      </c>
      <c r="D13" s="373" t="s">
        <v>53</v>
      </c>
      <c r="E13" s="374"/>
      <c r="F13" s="217">
        <f>('Додаток 1'!G49)/F37*1000</f>
        <v>1704.8178715201443</v>
      </c>
      <c r="G13" s="410">
        <f>('Додаток 1'!K49)/G37*1000</f>
        <v>1705.2480419632388</v>
      </c>
      <c r="H13" s="411"/>
      <c r="I13" s="217">
        <v>0</v>
      </c>
      <c r="J13" s="217">
        <v>0</v>
      </c>
      <c r="K13" s="219">
        <f>('Додаток 1'!AA49)/K37*1000</f>
        <v>1702.8404551340329</v>
      </c>
      <c r="L13" s="5"/>
    </row>
    <row r="14" spans="1:12" ht="39" customHeight="1" thickBot="1">
      <c r="A14" s="283"/>
      <c r="B14" s="32">
        <v>1.2</v>
      </c>
      <c r="C14" s="190" t="s">
        <v>94</v>
      </c>
      <c r="D14" s="373" t="s">
        <v>21</v>
      </c>
      <c r="E14" s="374"/>
      <c r="F14" s="180">
        <v>0</v>
      </c>
      <c r="G14" s="398">
        <v>0</v>
      </c>
      <c r="H14" s="399"/>
      <c r="I14" s="180">
        <v>0</v>
      </c>
      <c r="J14" s="180">
        <v>0</v>
      </c>
      <c r="K14" s="180">
        <v>0</v>
      </c>
      <c r="L14" s="5"/>
    </row>
    <row r="15" spans="1:12" ht="26.25" customHeight="1" thickBot="1">
      <c r="A15" s="283"/>
      <c r="B15" s="32">
        <v>1.3</v>
      </c>
      <c r="C15" s="190" t="s">
        <v>95</v>
      </c>
      <c r="D15" s="373" t="s">
        <v>53</v>
      </c>
      <c r="E15" s="374"/>
      <c r="F15" s="217">
        <f>F12-F13</f>
        <v>133.77212847985561</v>
      </c>
      <c r="G15" s="404">
        <f>G12-G13</f>
        <v>133.79195803676112</v>
      </c>
      <c r="H15" s="405"/>
      <c r="I15" s="217">
        <v>0</v>
      </c>
      <c r="J15" s="217">
        <v>0</v>
      </c>
      <c r="K15" s="217">
        <f>K12-K13</f>
        <v>133.67954486596705</v>
      </c>
      <c r="L15" s="257"/>
    </row>
    <row r="16" spans="1:12" s="241" customFormat="1" ht="47.25" customHeight="1" thickBot="1">
      <c r="A16" s="283"/>
      <c r="B16" s="250">
        <v>2</v>
      </c>
      <c r="C16" s="251" t="s">
        <v>96</v>
      </c>
      <c r="D16" s="406" t="s">
        <v>53</v>
      </c>
      <c r="E16" s="407"/>
      <c r="F16" s="240">
        <f>F17+F18+F19</f>
        <v>0</v>
      </c>
      <c r="G16" s="408">
        <f t="shared" ref="G16:K16" si="1">G17+G18+G19</f>
        <v>0</v>
      </c>
      <c r="H16" s="409"/>
      <c r="I16" s="240">
        <f t="shared" si="1"/>
        <v>0</v>
      </c>
      <c r="J16" s="240">
        <f t="shared" si="1"/>
        <v>0</v>
      </c>
      <c r="K16" s="240">
        <f t="shared" si="1"/>
        <v>0</v>
      </c>
      <c r="L16" s="252"/>
    </row>
    <row r="17" spans="1:12" ht="50.25" customHeight="1" thickBot="1">
      <c r="A17" s="283"/>
      <c r="B17" s="32">
        <v>2.1</v>
      </c>
      <c r="C17" s="190" t="s">
        <v>97</v>
      </c>
      <c r="D17" s="373" t="s">
        <v>53</v>
      </c>
      <c r="E17" s="374"/>
      <c r="F17" s="180">
        <f>G17+I17+J17+K17</f>
        <v>0</v>
      </c>
      <c r="G17" s="398">
        <v>0</v>
      </c>
      <c r="H17" s="399"/>
      <c r="I17" s="180">
        <v>0</v>
      </c>
      <c r="J17" s="180">
        <v>0</v>
      </c>
      <c r="K17" s="180">
        <v>0</v>
      </c>
      <c r="L17" s="5"/>
    </row>
    <row r="18" spans="1:12" ht="34.5" customHeight="1" thickBot="1">
      <c r="A18" s="283"/>
      <c r="B18" s="32">
        <v>2.2000000000000002</v>
      </c>
      <c r="C18" s="190" t="s">
        <v>94</v>
      </c>
      <c r="D18" s="373" t="s">
        <v>21</v>
      </c>
      <c r="E18" s="374"/>
      <c r="F18" s="180">
        <f>G18+I18+J18+K18</f>
        <v>0</v>
      </c>
      <c r="G18" s="398">
        <v>0</v>
      </c>
      <c r="H18" s="399"/>
      <c r="I18" s="180">
        <v>0</v>
      </c>
      <c r="J18" s="180">
        <v>0</v>
      </c>
      <c r="K18" s="180">
        <v>0</v>
      </c>
      <c r="L18" s="5"/>
    </row>
    <row r="19" spans="1:12" ht="30.75" customHeight="1" thickBot="1">
      <c r="A19" s="283"/>
      <c r="B19" s="32">
        <v>2.2999999999999998</v>
      </c>
      <c r="C19" s="190" t="s">
        <v>95</v>
      </c>
      <c r="D19" s="373" t="s">
        <v>53</v>
      </c>
      <c r="E19" s="374"/>
      <c r="F19" s="180">
        <f>G19+I19+J19+K19</f>
        <v>0</v>
      </c>
      <c r="G19" s="398">
        <v>0</v>
      </c>
      <c r="H19" s="399"/>
      <c r="I19" s="180">
        <v>0</v>
      </c>
      <c r="J19" s="180">
        <v>0</v>
      </c>
      <c r="K19" s="180">
        <v>0</v>
      </c>
      <c r="L19" s="5"/>
    </row>
    <row r="20" spans="1:12" ht="54.75" customHeight="1" thickBot="1">
      <c r="A20" s="283"/>
      <c r="B20" s="250">
        <v>3</v>
      </c>
      <c r="C20" s="251" t="s">
        <v>98</v>
      </c>
      <c r="D20" s="406" t="s">
        <v>53</v>
      </c>
      <c r="E20" s="407"/>
      <c r="F20" s="240">
        <f>ROUND('Додаток 3'!G43,2)</f>
        <v>54.44</v>
      </c>
      <c r="G20" s="408">
        <f>ROUND('Додаток 3'!H43,2)</f>
        <v>54.43</v>
      </c>
      <c r="H20" s="409"/>
      <c r="I20" s="240">
        <f t="shared" ref="I20:J20" si="2">I21+I22+I23</f>
        <v>0</v>
      </c>
      <c r="J20" s="240">
        <f t="shared" si="2"/>
        <v>0</v>
      </c>
      <c r="K20" s="240">
        <f>ROUND('Додаток 3'!I43,2)</f>
        <v>54.49</v>
      </c>
      <c r="L20" s="5"/>
    </row>
    <row r="21" spans="1:12" ht="45" customHeight="1" thickBot="1">
      <c r="A21" s="283"/>
      <c r="B21" s="32">
        <v>3.1</v>
      </c>
      <c r="C21" s="190" t="s">
        <v>99</v>
      </c>
      <c r="D21" s="373" t="s">
        <v>53</v>
      </c>
      <c r="E21" s="374"/>
      <c r="F21" s="217">
        <f>('Додаток 3'!G34)/F37*1000</f>
        <v>50.455874983632604</v>
      </c>
      <c r="G21" s="410">
        <f>('Додаток 3'!H34)/G37*1000</f>
        <v>50.452260342773307</v>
      </c>
      <c r="H21" s="411"/>
      <c r="I21" s="217">
        <v>0</v>
      </c>
      <c r="J21" s="217">
        <v>0</v>
      </c>
      <c r="K21" s="217">
        <f>('Додаток 3'!I34)/K37*1000</f>
        <v>50.472490839463312</v>
      </c>
      <c r="L21" s="5"/>
    </row>
    <row r="22" spans="1:12" ht="33" customHeight="1" thickBot="1">
      <c r="A22" s="283"/>
      <c r="B22" s="32">
        <v>3.2</v>
      </c>
      <c r="C22" s="190" t="s">
        <v>94</v>
      </c>
      <c r="D22" s="373" t="s">
        <v>21</v>
      </c>
      <c r="E22" s="374"/>
      <c r="F22" s="180">
        <f t="shared" ref="F22:F26" si="3">G22+I22+J22+K22</f>
        <v>0</v>
      </c>
      <c r="G22" s="398">
        <v>0</v>
      </c>
      <c r="H22" s="399"/>
      <c r="I22" s="180">
        <v>0</v>
      </c>
      <c r="J22" s="180">
        <v>0</v>
      </c>
      <c r="K22" s="180">
        <v>0</v>
      </c>
      <c r="L22" s="5"/>
    </row>
    <row r="23" spans="1:12" ht="27.75" customHeight="1" thickBot="1">
      <c r="A23" s="283"/>
      <c r="B23" s="32">
        <v>3.3</v>
      </c>
      <c r="C23" s="190" t="s">
        <v>95</v>
      </c>
      <c r="D23" s="373" t="s">
        <v>53</v>
      </c>
      <c r="E23" s="374"/>
      <c r="F23" s="217">
        <f>F20-F21</f>
        <v>3.9841250163673934</v>
      </c>
      <c r="G23" s="404">
        <f>G20-G21</f>
        <v>3.9777396572266923</v>
      </c>
      <c r="H23" s="405"/>
      <c r="I23" s="217">
        <v>0</v>
      </c>
      <c r="J23" s="217">
        <v>0</v>
      </c>
      <c r="K23" s="217">
        <f>K20-K21</f>
        <v>4.0175091605366902</v>
      </c>
      <c r="L23" s="5"/>
    </row>
    <row r="24" spans="1:12" s="241" customFormat="1" ht="40.5" customHeight="1" thickBot="1">
      <c r="A24" s="283"/>
      <c r="B24" s="250">
        <v>4</v>
      </c>
      <c r="C24" s="251" t="s">
        <v>100</v>
      </c>
      <c r="D24" s="406" t="s">
        <v>53</v>
      </c>
      <c r="E24" s="407"/>
      <c r="F24" s="240">
        <f>F12+F16+F20</f>
        <v>1893.03</v>
      </c>
      <c r="G24" s="408">
        <f>G12+G16+G20</f>
        <v>1893.47</v>
      </c>
      <c r="H24" s="409"/>
      <c r="I24" s="240">
        <f t="shared" ref="I24:J24" si="4">I12+I20</f>
        <v>0</v>
      </c>
      <c r="J24" s="240">
        <f t="shared" si="4"/>
        <v>0</v>
      </c>
      <c r="K24" s="240">
        <f>K12+K16+K20</f>
        <v>1891.01</v>
      </c>
      <c r="L24" s="258"/>
    </row>
    <row r="25" spans="1:12" ht="39" customHeight="1" thickBot="1">
      <c r="A25" s="283"/>
      <c r="B25" s="32">
        <v>4.0999999999999996</v>
      </c>
      <c r="C25" s="190" t="s">
        <v>101</v>
      </c>
      <c r="D25" s="373" t="s">
        <v>53</v>
      </c>
      <c r="E25" s="374"/>
      <c r="F25" s="180">
        <f>F13+F17+F21</f>
        <v>1755.2737465037769</v>
      </c>
      <c r="G25" s="392">
        <f>G13+G17+G21</f>
        <v>1755.7003023060122</v>
      </c>
      <c r="H25" s="393"/>
      <c r="I25" s="180">
        <f t="shared" ref="I25:K25" si="5">I13+I17+I21</f>
        <v>0</v>
      </c>
      <c r="J25" s="180">
        <f t="shared" si="5"/>
        <v>0</v>
      </c>
      <c r="K25" s="180">
        <f t="shared" si="5"/>
        <v>1753.3129459734962</v>
      </c>
      <c r="L25" s="257"/>
    </row>
    <row r="26" spans="1:12" ht="40.5" customHeight="1" thickBot="1">
      <c r="A26" s="283"/>
      <c r="B26" s="32">
        <v>4.2</v>
      </c>
      <c r="C26" s="190" t="s">
        <v>94</v>
      </c>
      <c r="D26" s="373" t="s">
        <v>21</v>
      </c>
      <c r="E26" s="374"/>
      <c r="F26" s="180">
        <f t="shared" si="3"/>
        <v>0</v>
      </c>
      <c r="G26" s="398">
        <f>G14+G18+G22</f>
        <v>0</v>
      </c>
      <c r="H26" s="399"/>
      <c r="I26" s="180">
        <v>0</v>
      </c>
      <c r="J26" s="180">
        <v>0</v>
      </c>
      <c r="K26" s="180">
        <v>0</v>
      </c>
      <c r="L26" s="5"/>
    </row>
    <row r="27" spans="1:12" ht="27.75" customHeight="1" thickBot="1">
      <c r="A27" s="283"/>
      <c r="B27" s="32">
        <v>4.3</v>
      </c>
      <c r="C27" s="190" t="s">
        <v>95</v>
      </c>
      <c r="D27" s="373" t="s">
        <v>53</v>
      </c>
      <c r="E27" s="374"/>
      <c r="F27" s="180">
        <f>F15+F19+F23</f>
        <v>137.756253496223</v>
      </c>
      <c r="G27" s="392">
        <f>G15+G19+G23</f>
        <v>137.76969769398781</v>
      </c>
      <c r="H27" s="393"/>
      <c r="I27" s="180">
        <v>0</v>
      </c>
      <c r="J27" s="180">
        <f t="shared" ref="J27" si="6">J24-J25-J26</f>
        <v>0</v>
      </c>
      <c r="K27" s="180">
        <f>K15+K19+K23</f>
        <v>137.69705402650374</v>
      </c>
      <c r="L27" s="5"/>
    </row>
    <row r="28" spans="1:12" ht="83.25" customHeight="1" thickBot="1">
      <c r="A28" s="283"/>
      <c r="B28" s="32">
        <v>5</v>
      </c>
      <c r="C28" s="190" t="s">
        <v>102</v>
      </c>
      <c r="D28" s="373" t="s">
        <v>21</v>
      </c>
      <c r="E28" s="374"/>
      <c r="F28" s="180">
        <f>F29+F30+F31</f>
        <v>1922.8300000000002</v>
      </c>
      <c r="G28" s="375">
        <f>G29+G30+G31</f>
        <v>1579.64</v>
      </c>
      <c r="H28" s="376"/>
      <c r="I28" s="259">
        <f t="shared" ref="I28:J29" si="7">I29+I30+I31</f>
        <v>0</v>
      </c>
      <c r="J28" s="259">
        <f t="shared" si="7"/>
        <v>0</v>
      </c>
      <c r="K28" s="259">
        <f>K29+K30+K31</f>
        <v>343.19</v>
      </c>
      <c r="L28" s="5"/>
    </row>
    <row r="29" spans="1:12" ht="60.75" customHeight="1" thickBot="1">
      <c r="A29" s="283"/>
      <c r="B29" s="32">
        <v>5.0999999999999996</v>
      </c>
      <c r="C29" s="190" t="s">
        <v>103</v>
      </c>
      <c r="D29" s="373" t="s">
        <v>21</v>
      </c>
      <c r="E29" s="374"/>
      <c r="F29" s="259">
        <f>G29+K29</f>
        <v>1782.9</v>
      </c>
      <c r="G29" s="400">
        <f>ROUND('Додаток 1'!K49+'Додаток 3'!H34,2)</f>
        <v>1464.7</v>
      </c>
      <c r="H29" s="401"/>
      <c r="I29" s="259">
        <f t="shared" si="7"/>
        <v>0</v>
      </c>
      <c r="J29" s="259">
        <f t="shared" si="7"/>
        <v>0</v>
      </c>
      <c r="K29" s="253">
        <f>ROUND('Додаток 1'!AA49+'Додаток 3'!I34,2)</f>
        <v>318.2</v>
      </c>
      <c r="L29" s="5"/>
    </row>
    <row r="30" spans="1:12" ht="24.75" customHeight="1" thickBot="1">
      <c r="A30" s="283"/>
      <c r="B30" s="32">
        <v>5.2</v>
      </c>
      <c r="C30" s="190" t="s">
        <v>94</v>
      </c>
      <c r="D30" s="373" t="s">
        <v>21</v>
      </c>
      <c r="E30" s="374"/>
      <c r="F30" s="259">
        <v>0</v>
      </c>
      <c r="G30" s="402">
        <v>0</v>
      </c>
      <c r="H30" s="403"/>
      <c r="I30" s="259">
        <v>0</v>
      </c>
      <c r="J30" s="259">
        <v>0</v>
      </c>
      <c r="K30" s="259">
        <v>0</v>
      </c>
      <c r="L30" s="5"/>
    </row>
    <row r="31" spans="1:12" ht="70.5" customHeight="1" thickBot="1">
      <c r="A31" s="283"/>
      <c r="B31" s="32">
        <v>5.3</v>
      </c>
      <c r="C31" s="190" t="s">
        <v>104</v>
      </c>
      <c r="D31" s="373" t="s">
        <v>21</v>
      </c>
      <c r="E31" s="374"/>
      <c r="F31" s="259">
        <f>G31+K31</f>
        <v>139.93</v>
      </c>
      <c r="G31" s="400">
        <f>ROUND('Додаток 1'!K51+'Додаток 3'!H36,2)</f>
        <v>114.94</v>
      </c>
      <c r="H31" s="401"/>
      <c r="I31" s="259">
        <v>0</v>
      </c>
      <c r="J31" s="259">
        <v>0</v>
      </c>
      <c r="K31" s="253">
        <f>ROUND('Додаток 1'!AA51+'Додаток 3'!I36,2)</f>
        <v>24.99</v>
      </c>
      <c r="L31" s="5"/>
    </row>
    <row r="32" spans="1:12" ht="133.5" customHeight="1" thickBot="1">
      <c r="A32" s="283"/>
      <c r="B32" s="32">
        <v>6</v>
      </c>
      <c r="C32" s="190" t="s">
        <v>105</v>
      </c>
      <c r="D32" s="373" t="s">
        <v>21</v>
      </c>
      <c r="E32" s="374"/>
      <c r="F32" s="180">
        <f>F33+F34+F35</f>
        <v>1922.8300000000002</v>
      </c>
      <c r="G32" s="392">
        <f t="shared" ref="G32:K32" si="8">G28</f>
        <v>1579.64</v>
      </c>
      <c r="H32" s="393"/>
      <c r="I32" s="180">
        <v>0</v>
      </c>
      <c r="J32" s="180">
        <v>0</v>
      </c>
      <c r="K32" s="180">
        <f t="shared" si="8"/>
        <v>343.19</v>
      </c>
      <c r="L32" s="5"/>
    </row>
    <row r="33" spans="1:12" ht="77.25" customHeight="1" thickBot="1">
      <c r="A33" s="283"/>
      <c r="B33" s="32">
        <v>6.1</v>
      </c>
      <c r="C33" s="190" t="s">
        <v>103</v>
      </c>
      <c r="D33" s="373" t="s">
        <v>21</v>
      </c>
      <c r="E33" s="374"/>
      <c r="F33" s="180">
        <f>F29</f>
        <v>1782.9</v>
      </c>
      <c r="G33" s="392">
        <f t="shared" ref="G33:K33" si="9">G29</f>
        <v>1464.7</v>
      </c>
      <c r="H33" s="393"/>
      <c r="I33" s="180">
        <f t="shared" si="9"/>
        <v>0</v>
      </c>
      <c r="J33" s="180">
        <f t="shared" si="9"/>
        <v>0</v>
      </c>
      <c r="K33" s="180">
        <f t="shared" si="9"/>
        <v>318.2</v>
      </c>
      <c r="L33" s="5"/>
    </row>
    <row r="34" spans="1:12" ht="33" customHeight="1" thickBot="1">
      <c r="A34" s="283"/>
      <c r="B34" s="32">
        <v>6.2</v>
      </c>
      <c r="C34" s="190" t="s">
        <v>94</v>
      </c>
      <c r="D34" s="373" t="s">
        <v>21</v>
      </c>
      <c r="E34" s="374"/>
      <c r="F34" s="180">
        <v>0</v>
      </c>
      <c r="G34" s="398">
        <v>0</v>
      </c>
      <c r="H34" s="399"/>
      <c r="I34" s="180">
        <v>0</v>
      </c>
      <c r="J34" s="180">
        <v>0</v>
      </c>
      <c r="K34" s="180">
        <v>0</v>
      </c>
      <c r="L34" s="5"/>
    </row>
    <row r="35" spans="1:12" ht="69.75" customHeight="1" thickBot="1">
      <c r="A35" s="283"/>
      <c r="B35" s="32">
        <v>6.3</v>
      </c>
      <c r="C35" s="190" t="s">
        <v>104</v>
      </c>
      <c r="D35" s="373" t="s">
        <v>21</v>
      </c>
      <c r="E35" s="374"/>
      <c r="F35" s="180">
        <f>F31</f>
        <v>139.93</v>
      </c>
      <c r="G35" s="392">
        <f t="shared" ref="G35:K35" si="10">G32-G33-G34</f>
        <v>114.94000000000005</v>
      </c>
      <c r="H35" s="393"/>
      <c r="I35" s="180">
        <f t="shared" si="10"/>
        <v>0</v>
      </c>
      <c r="J35" s="180">
        <f t="shared" si="10"/>
        <v>0</v>
      </c>
      <c r="K35" s="180">
        <f t="shared" si="10"/>
        <v>24.990000000000009</v>
      </c>
      <c r="L35" s="5"/>
    </row>
    <row r="36" spans="1:12" ht="79.5" customHeight="1" thickBot="1">
      <c r="A36" s="283"/>
      <c r="B36" s="32">
        <v>7</v>
      </c>
      <c r="C36" s="190" t="s">
        <v>106</v>
      </c>
      <c r="D36" s="373" t="s">
        <v>57</v>
      </c>
      <c r="E36" s="374"/>
      <c r="F36" s="188">
        <f>F37+F38</f>
        <v>1015.739</v>
      </c>
      <c r="G36" s="394">
        <f t="shared" ref="G36:K36" si="11">G37+G38</f>
        <v>834.25400000000002</v>
      </c>
      <c r="H36" s="395"/>
      <c r="I36" s="188">
        <f t="shared" si="11"/>
        <v>0</v>
      </c>
      <c r="J36" s="188">
        <f t="shared" si="11"/>
        <v>0</v>
      </c>
      <c r="K36" s="188">
        <f t="shared" si="11"/>
        <v>181.48500000000001</v>
      </c>
      <c r="L36" s="5"/>
    </row>
    <row r="37" spans="1:12" ht="52.5" customHeight="1" thickBot="1">
      <c r="A37" s="283"/>
      <c r="B37" s="32">
        <v>7.1</v>
      </c>
      <c r="C37" s="190" t="s">
        <v>107</v>
      </c>
      <c r="D37" s="373" t="s">
        <v>57</v>
      </c>
      <c r="E37" s="374"/>
      <c r="F37" s="188">
        <f>G37+K37</f>
        <v>1015.739</v>
      </c>
      <c r="G37" s="396">
        <f>'Додаток 1'!K67</f>
        <v>834.25400000000002</v>
      </c>
      <c r="H37" s="397"/>
      <c r="I37" s="188">
        <v>0</v>
      </c>
      <c r="J37" s="188">
        <v>0</v>
      </c>
      <c r="K37" s="275">
        <f>'Додаток 1'!AA67</f>
        <v>181.48500000000001</v>
      </c>
      <c r="L37" s="5"/>
    </row>
    <row r="38" spans="1:12" ht="42.75" customHeight="1" thickBot="1">
      <c r="A38" s="283"/>
      <c r="B38" s="32">
        <v>7.2</v>
      </c>
      <c r="C38" s="190" t="s">
        <v>108</v>
      </c>
      <c r="D38" s="373" t="s">
        <v>57</v>
      </c>
      <c r="E38" s="374"/>
      <c r="F38" s="188">
        <v>0</v>
      </c>
      <c r="G38" s="386">
        <v>0</v>
      </c>
      <c r="H38" s="387"/>
      <c r="I38" s="188">
        <v>0</v>
      </c>
      <c r="J38" s="188">
        <v>0</v>
      </c>
      <c r="K38" s="188">
        <v>0</v>
      </c>
      <c r="L38" s="5"/>
    </row>
    <row r="39" spans="1:12" ht="35.25" customHeight="1" thickBot="1">
      <c r="A39" s="283"/>
      <c r="B39" s="32">
        <v>8</v>
      </c>
      <c r="C39" s="190" t="s">
        <v>109</v>
      </c>
      <c r="D39" s="388"/>
      <c r="E39" s="389"/>
      <c r="F39" s="262" t="s">
        <v>129</v>
      </c>
      <c r="G39" s="390" t="s">
        <v>129</v>
      </c>
      <c r="H39" s="391"/>
      <c r="I39" s="262" t="s">
        <v>129</v>
      </c>
      <c r="J39" s="262" t="s">
        <v>129</v>
      </c>
      <c r="K39" s="262" t="s">
        <v>129</v>
      </c>
      <c r="L39" s="5"/>
    </row>
    <row r="40" spans="1:12" ht="26.25" customHeight="1" thickBot="1">
      <c r="A40" s="283"/>
      <c r="B40" s="32">
        <v>8.1</v>
      </c>
      <c r="C40" s="190" t="s">
        <v>110</v>
      </c>
      <c r="D40" s="373" t="s">
        <v>111</v>
      </c>
      <c r="E40" s="374"/>
      <c r="F40" s="259">
        <f>F15/F13*100</f>
        <v>7.8467108255132425</v>
      </c>
      <c r="G40" s="375">
        <f t="shared" ref="G40:K40" si="12">G15/G13*100</f>
        <v>7.8458942478964806</v>
      </c>
      <c r="H40" s="376"/>
      <c r="I40" s="259">
        <v>0</v>
      </c>
      <c r="J40" s="259">
        <v>0</v>
      </c>
      <c r="K40" s="259">
        <f t="shared" si="12"/>
        <v>7.8503857753041775</v>
      </c>
      <c r="L40" s="5"/>
    </row>
    <row r="41" spans="1:12" ht="33" customHeight="1" thickBot="1">
      <c r="A41" s="283"/>
      <c r="B41" s="32">
        <v>8.1999999999999993</v>
      </c>
      <c r="C41" s="190" t="s">
        <v>112</v>
      </c>
      <c r="D41" s="373" t="s">
        <v>111</v>
      </c>
      <c r="E41" s="374"/>
      <c r="F41" s="259">
        <v>0</v>
      </c>
      <c r="G41" s="375">
        <v>0</v>
      </c>
      <c r="H41" s="376"/>
      <c r="I41" s="259">
        <v>0</v>
      </c>
      <c r="J41" s="259">
        <v>0</v>
      </c>
      <c r="K41" s="259">
        <v>0</v>
      </c>
      <c r="L41" s="5"/>
    </row>
    <row r="42" spans="1:12" ht="36" customHeight="1" thickBot="1">
      <c r="A42" s="283"/>
      <c r="B42" s="32">
        <v>8.3000000000000007</v>
      </c>
      <c r="C42" s="190" t="s">
        <v>113</v>
      </c>
      <c r="D42" s="377" t="s">
        <v>111</v>
      </c>
      <c r="E42" s="331"/>
      <c r="F42" s="260">
        <f>F23/F21*100</f>
        <v>7.8962559219512185</v>
      </c>
      <c r="G42" s="378">
        <f t="shared" ref="G42:K42" si="13">G23/G21*100</f>
        <v>7.8841654074601957</v>
      </c>
      <c r="H42" s="379"/>
      <c r="I42" s="260">
        <v>0</v>
      </c>
      <c r="J42" s="260">
        <v>0</v>
      </c>
      <c r="K42" s="260">
        <f t="shared" si="13"/>
        <v>7.9597996724890967</v>
      </c>
      <c r="L42" s="5"/>
    </row>
    <row r="43" spans="1:12" ht="25.5" customHeight="1" thickBot="1">
      <c r="A43" s="283"/>
      <c r="B43" s="32">
        <v>8.4</v>
      </c>
      <c r="C43" s="223" t="s">
        <v>114</v>
      </c>
      <c r="D43" s="380" t="s">
        <v>111</v>
      </c>
      <c r="E43" s="381"/>
      <c r="F43" s="261">
        <f>F27/F25*100</f>
        <v>7.8481350143025441</v>
      </c>
      <c r="G43" s="382">
        <f t="shared" ref="G43:K43" si="14">G27/G25*100</f>
        <v>7.8469940178876305</v>
      </c>
      <c r="H43" s="383"/>
      <c r="I43" s="261">
        <v>0</v>
      </c>
      <c r="J43" s="261">
        <v>0</v>
      </c>
      <c r="K43" s="261">
        <f t="shared" si="14"/>
        <v>7.8535354651162903</v>
      </c>
      <c r="L43" s="5"/>
    </row>
    <row r="44" spans="1:12" ht="24.75" customHeight="1">
      <c r="A44" s="283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s="225" customFormat="1" ht="21.75" customHeight="1">
      <c r="A45" s="384" t="s">
        <v>567</v>
      </c>
      <c r="B45" s="384"/>
      <c r="C45" s="384"/>
      <c r="D45" s="384"/>
      <c r="E45" s="385"/>
      <c r="F45" s="385"/>
      <c r="G45" s="385"/>
      <c r="H45" s="372" t="s">
        <v>566</v>
      </c>
      <c r="I45" s="372"/>
      <c r="J45" s="372"/>
      <c r="K45" s="372"/>
      <c r="L45" s="372"/>
    </row>
    <row r="46" spans="1:12" ht="29.25" customHeight="1">
      <c r="A46" s="356"/>
      <c r="B46" s="356"/>
      <c r="C46" s="356"/>
      <c r="D46" s="356"/>
      <c r="E46" s="356" t="s">
        <v>65</v>
      </c>
      <c r="F46" s="356"/>
      <c r="G46" s="356"/>
      <c r="H46" s="356" t="s">
        <v>66</v>
      </c>
      <c r="I46" s="356"/>
      <c r="J46" s="356"/>
      <c r="K46" s="356"/>
      <c r="L46" s="356"/>
    </row>
    <row r="47" spans="1:12">
      <c r="A47" s="28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5.75">
      <c r="A48" s="285"/>
    </row>
    <row r="50" spans="1:1" ht="15.75">
      <c r="A50" s="286"/>
    </row>
  </sheetData>
  <mergeCells count="83">
    <mergeCell ref="H3:K3"/>
    <mergeCell ref="H4:K4"/>
    <mergeCell ref="H2:I2"/>
    <mergeCell ref="B9:B10"/>
    <mergeCell ref="C9:C10"/>
    <mergeCell ref="D9:E10"/>
    <mergeCell ref="F9:F10"/>
    <mergeCell ref="G9:K9"/>
    <mergeCell ref="G10:H10"/>
    <mergeCell ref="A7:K7"/>
    <mergeCell ref="A6:K6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D38:E38"/>
    <mergeCell ref="H45:L45"/>
    <mergeCell ref="H46:L46"/>
    <mergeCell ref="D41:E41"/>
    <mergeCell ref="G41:H41"/>
    <mergeCell ref="D42:E42"/>
    <mergeCell ref="G42:H42"/>
    <mergeCell ref="D43:E43"/>
    <mergeCell ref="G43:H43"/>
    <mergeCell ref="A45:D45"/>
    <mergeCell ref="A46:D46"/>
    <mergeCell ref="E45:G45"/>
    <mergeCell ref="E46:G46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1" t="s">
        <v>133</v>
      </c>
      <c r="N3" s="151"/>
      <c r="O3" s="151"/>
      <c r="P3" s="151"/>
      <c r="Q3" s="151"/>
    </row>
    <row r="4" spans="1:18" ht="20.25">
      <c r="B4" s="1"/>
      <c r="D4" s="1"/>
      <c r="E4" s="1"/>
      <c r="M4" s="151" t="s">
        <v>548</v>
      </c>
      <c r="N4" s="151"/>
      <c r="O4" s="151"/>
      <c r="P4" s="151"/>
      <c r="Q4" s="151"/>
    </row>
    <row r="5" spans="1:18" ht="20.25">
      <c r="B5" s="1"/>
      <c r="D5" s="1"/>
      <c r="E5" s="1"/>
      <c r="M5" s="151" t="s">
        <v>547</v>
      </c>
      <c r="N5" s="151"/>
      <c r="O5" s="151"/>
      <c r="P5" s="151"/>
      <c r="Q5" s="151"/>
    </row>
    <row r="6" spans="1:18" ht="20.25">
      <c r="B6" s="1"/>
      <c r="D6" s="1"/>
      <c r="E6" s="1"/>
      <c r="M6" s="151" t="s">
        <v>543</v>
      </c>
      <c r="N6" s="151"/>
      <c r="O6" s="151"/>
      <c r="P6" s="151"/>
      <c r="Q6" s="151"/>
    </row>
    <row r="7" spans="1:18" ht="21.75" customHeight="1">
      <c r="B7" s="1"/>
    </row>
    <row r="8" spans="1:18" ht="20.25" customHeight="1">
      <c r="B8" s="115"/>
      <c r="C8" s="115"/>
      <c r="D8" s="426"/>
      <c r="E8" s="426"/>
      <c r="F8" s="426"/>
    </row>
    <row r="9" spans="1:18" ht="20.25" customHeight="1">
      <c r="B9" s="427"/>
      <c r="C9" s="427"/>
      <c r="D9" s="148"/>
      <c r="E9" s="148"/>
      <c r="F9" s="148"/>
    </row>
    <row r="10" spans="1:18" ht="20.25" customHeight="1">
      <c r="A10" s="24"/>
      <c r="B10" s="428"/>
      <c r="C10" s="428"/>
      <c r="D10" s="235"/>
      <c r="E10" s="235"/>
      <c r="F10" s="235"/>
    </row>
    <row r="11" spans="1:18" ht="21" customHeight="1">
      <c r="A11" s="24"/>
      <c r="B11" s="432"/>
      <c r="C11" s="432"/>
      <c r="D11" s="432"/>
      <c r="E11" s="432"/>
      <c r="F11" s="432"/>
    </row>
    <row r="12" spans="1:18" ht="23.25">
      <c r="B12" s="429"/>
      <c r="C12" s="429"/>
      <c r="D12" s="149"/>
      <c r="E12" s="149"/>
      <c r="F12" s="150"/>
    </row>
    <row r="13" spans="1:18">
      <c r="B13" s="11"/>
      <c r="D13" s="11"/>
      <c r="E13" s="11"/>
    </row>
    <row r="14" spans="1:18" ht="26.25">
      <c r="B14" s="145" t="s">
        <v>175</v>
      </c>
      <c r="C14" s="146"/>
      <c r="D14" s="145"/>
      <c r="E14" s="145"/>
      <c r="F14" s="146"/>
      <c r="G14" s="146"/>
      <c r="H14" s="147" t="s">
        <v>542</v>
      </c>
      <c r="I14" s="147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18" ht="24.75" customHeight="1">
      <c r="B15" s="361" t="s">
        <v>546</v>
      </c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</row>
    <row r="16" spans="1:18" ht="25.5" customHeight="1">
      <c r="A16" s="24"/>
      <c r="B16" s="430" t="s">
        <v>511</v>
      </c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146"/>
    </row>
    <row r="17" spans="1:19" ht="26.25">
      <c r="A17" s="24"/>
      <c r="B17" s="431" t="s">
        <v>513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146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512</v>
      </c>
      <c r="G19" s="366" t="s">
        <v>514</v>
      </c>
      <c r="H19" s="366"/>
      <c r="I19" s="366"/>
      <c r="J19" s="366"/>
      <c r="K19" s="366"/>
    </row>
    <row r="20" spans="1:19" ht="25.5" customHeight="1" thickBot="1">
      <c r="B20" s="152" t="s">
        <v>2</v>
      </c>
      <c r="C20" s="435" t="s">
        <v>4</v>
      </c>
      <c r="D20" s="141" t="s">
        <v>176</v>
      </c>
      <c r="E20" s="141" t="s">
        <v>178</v>
      </c>
      <c r="F20" s="435" t="s">
        <v>135</v>
      </c>
      <c r="G20" s="435" t="s">
        <v>136</v>
      </c>
      <c r="H20" s="368" t="s">
        <v>137</v>
      </c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438"/>
    </row>
    <row r="21" spans="1:19" ht="85.5" customHeight="1" thickBot="1">
      <c r="B21" s="153" t="s">
        <v>3</v>
      </c>
      <c r="C21" s="436"/>
      <c r="D21" s="142" t="s">
        <v>177</v>
      </c>
      <c r="E21" s="142" t="s">
        <v>179</v>
      </c>
      <c r="F21" s="436"/>
      <c r="G21" s="436"/>
      <c r="H21" s="143" t="s">
        <v>138</v>
      </c>
      <c r="I21" s="143" t="s">
        <v>139</v>
      </c>
      <c r="J21" s="143" t="s">
        <v>140</v>
      </c>
      <c r="K21" s="143" t="s">
        <v>141</v>
      </c>
      <c r="L21" s="143" t="s">
        <v>142</v>
      </c>
      <c r="M21" s="143" t="s">
        <v>143</v>
      </c>
      <c r="N21" s="143" t="s">
        <v>144</v>
      </c>
      <c r="O21" s="143" t="s">
        <v>145</v>
      </c>
      <c r="P21" s="143" t="s">
        <v>146</v>
      </c>
      <c r="Q21" s="143" t="s">
        <v>147</v>
      </c>
      <c r="R21" s="143" t="s">
        <v>148</v>
      </c>
      <c r="S21" s="143" t="s">
        <v>149</v>
      </c>
    </row>
    <row r="22" spans="1:19" ht="23.25" customHeight="1" thickBot="1">
      <c r="B22" s="25"/>
      <c r="C22" s="437"/>
      <c r="D22" s="144"/>
      <c r="E22" s="144"/>
      <c r="F22" s="437"/>
      <c r="G22" s="437"/>
      <c r="H22" s="135" t="s">
        <v>150</v>
      </c>
      <c r="I22" s="135" t="s">
        <v>150</v>
      </c>
      <c r="J22" s="135" t="s">
        <v>150</v>
      </c>
      <c r="K22" s="135" t="s">
        <v>150</v>
      </c>
      <c r="L22" s="135" t="s">
        <v>150</v>
      </c>
      <c r="M22" s="135" t="s">
        <v>150</v>
      </c>
      <c r="N22" s="135" t="s">
        <v>150</v>
      </c>
      <c r="O22" s="135" t="s">
        <v>150</v>
      </c>
      <c r="P22" s="135" t="s">
        <v>150</v>
      </c>
      <c r="Q22" s="135" t="s">
        <v>150</v>
      </c>
      <c r="R22" s="135" t="s">
        <v>150</v>
      </c>
      <c r="S22" s="135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3">
        <f>E25+E26</f>
        <v>634.34299999999996</v>
      </c>
      <c r="F24" s="136">
        <f t="shared" ref="F24:P24" si="0">F25+F26</f>
        <v>538.79</v>
      </c>
      <c r="G24" s="133">
        <f t="shared" si="0"/>
        <v>663.48199999999997</v>
      </c>
      <c r="H24" s="133">
        <f t="shared" si="0"/>
        <v>146.32900000000001</v>
      </c>
      <c r="I24" s="133">
        <f t="shared" si="0"/>
        <v>125.76300000000001</v>
      </c>
      <c r="J24" s="133">
        <f t="shared" si="0"/>
        <v>109.586</v>
      </c>
      <c r="K24" s="133">
        <f>K25+K26</f>
        <v>22.457999999999998</v>
      </c>
      <c r="L24" s="136">
        <f t="shared" si="0"/>
        <v>0</v>
      </c>
      <c r="M24" s="136">
        <f t="shared" si="0"/>
        <v>0</v>
      </c>
      <c r="N24" s="136">
        <f t="shared" si="0"/>
        <v>0</v>
      </c>
      <c r="O24" s="136">
        <f t="shared" si="0"/>
        <v>0</v>
      </c>
      <c r="P24" s="136">
        <f t="shared" si="0"/>
        <v>0</v>
      </c>
      <c r="Q24" s="133">
        <f>Q25+Q26</f>
        <v>26.763000000000002</v>
      </c>
      <c r="R24" s="133">
        <f>R25+R26</f>
        <v>100.43600000000001</v>
      </c>
      <c r="S24" s="133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3">
        <v>634.34299999999996</v>
      </c>
      <c r="F26" s="136">
        <v>538.79</v>
      </c>
      <c r="G26" s="133">
        <f>S26+R26+Q26+P26+O26+N26+M26+L26+K26+J26+I26+H26</f>
        <v>663.48199999999997</v>
      </c>
      <c r="H26" s="245">
        <v>146.32900000000001</v>
      </c>
      <c r="I26" s="246">
        <v>125.76300000000001</v>
      </c>
      <c r="J26" s="246">
        <v>109.586</v>
      </c>
      <c r="K26" s="246">
        <v>22.457999999999998</v>
      </c>
      <c r="L26" s="245">
        <v>0</v>
      </c>
      <c r="M26" s="245">
        <v>0</v>
      </c>
      <c r="N26" s="245">
        <v>0</v>
      </c>
      <c r="O26" s="245">
        <v>0</v>
      </c>
      <c r="P26" s="245">
        <v>0</v>
      </c>
      <c r="Q26" s="246">
        <v>26.763000000000002</v>
      </c>
      <c r="R26" s="246">
        <v>100.43600000000001</v>
      </c>
      <c r="S26" s="246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6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3">
        <f>E24+E27</f>
        <v>634.34299999999996</v>
      </c>
      <c r="F30" s="136">
        <f>F24+F27</f>
        <v>538.79</v>
      </c>
      <c r="G30" s="133">
        <f>H30+I30+J30+K30+L30+M30+N30+O30+P30+Q30+R30+S30</f>
        <v>663.48199999999997</v>
      </c>
      <c r="H30" s="133">
        <f>H24+H27</f>
        <v>146.32900000000001</v>
      </c>
      <c r="I30" s="133">
        <f>I24+I27</f>
        <v>125.76300000000001</v>
      </c>
      <c r="J30" s="133">
        <f>J24+J27</f>
        <v>109.586</v>
      </c>
      <c r="K30" s="133">
        <f>K24+K27</f>
        <v>22.457999999999998</v>
      </c>
      <c r="L30" s="136">
        <v>0</v>
      </c>
      <c r="M30" s="136">
        <v>0</v>
      </c>
      <c r="N30" s="136">
        <v>0</v>
      </c>
      <c r="O30" s="136">
        <v>0</v>
      </c>
      <c r="P30" s="136">
        <v>0</v>
      </c>
      <c r="Q30" s="133">
        <f>Q24+Q27</f>
        <v>26.763000000000002</v>
      </c>
      <c r="R30" s="133">
        <f>R24+R27</f>
        <v>100.43600000000001</v>
      </c>
      <c r="S30" s="133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136">
        <v>0</v>
      </c>
      <c r="R31" s="136">
        <v>0</v>
      </c>
      <c r="S31" s="136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7">
        <v>0</v>
      </c>
      <c r="F32" s="137">
        <f t="shared" ref="F32:S32" si="1">F31/F30*100</f>
        <v>0</v>
      </c>
      <c r="G32" s="137">
        <f t="shared" si="1"/>
        <v>0</v>
      </c>
      <c r="H32" s="137">
        <f t="shared" si="1"/>
        <v>0</v>
      </c>
      <c r="I32" s="137">
        <f t="shared" si="1"/>
        <v>0</v>
      </c>
      <c r="J32" s="137">
        <f t="shared" si="1"/>
        <v>0</v>
      </c>
      <c r="K32" s="137">
        <f t="shared" si="1"/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0</v>
      </c>
      <c r="R32" s="137">
        <f t="shared" si="1"/>
        <v>0</v>
      </c>
      <c r="S32" s="137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6">
        <v>0</v>
      </c>
      <c r="S33" s="136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7">
        <v>0</v>
      </c>
      <c r="F34" s="137">
        <v>0</v>
      </c>
      <c r="G34" s="137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v>0</v>
      </c>
      <c r="R35" s="136">
        <v>0</v>
      </c>
      <c r="S35" s="136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6">
        <v>0</v>
      </c>
      <c r="S36" s="136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7">
        <v>0</v>
      </c>
      <c r="F37" s="137">
        <v>0</v>
      </c>
      <c r="G37" s="137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7">
        <f>E39+E40+E41</f>
        <v>634.34299999999996</v>
      </c>
      <c r="F38" s="136">
        <f>F39+F40+F41</f>
        <v>538.79</v>
      </c>
      <c r="G38" s="136">
        <f>H38+I38+J38+K38+L38+M38+N38+O38+P38+Q38+R38+S38</f>
        <v>663.48199999999997</v>
      </c>
      <c r="H38" s="136">
        <f>H39+H40+H41</f>
        <v>146.32900000000001</v>
      </c>
      <c r="I38" s="133">
        <f>I39+I40+I41</f>
        <v>125.76300000000001</v>
      </c>
      <c r="J38" s="133">
        <f>J39+J40+J41</f>
        <v>109.586</v>
      </c>
      <c r="K38" s="133">
        <f>K39+K40+K41</f>
        <v>22.458000000000002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133">
        <f>Q39+Q40+Q41</f>
        <v>26.762999999999998</v>
      </c>
      <c r="R38" s="133">
        <f>R39+R40+R41</f>
        <v>100.43599999999999</v>
      </c>
      <c r="S38" s="133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136">
        <v>0</v>
      </c>
      <c r="R39" s="136">
        <v>0</v>
      </c>
      <c r="S39" s="136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36">
        <v>0</v>
      </c>
      <c r="L40" s="136">
        <v>0</v>
      </c>
      <c r="M40" s="136">
        <v>0</v>
      </c>
      <c r="N40" s="136">
        <v>0</v>
      </c>
      <c r="O40" s="136">
        <v>0</v>
      </c>
      <c r="P40" s="136">
        <v>0</v>
      </c>
      <c r="Q40" s="136">
        <v>0</v>
      </c>
      <c r="R40" s="136">
        <v>0</v>
      </c>
      <c r="S40" s="136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7">
        <f>E42+E44+E46+E48</f>
        <v>634.34299999999996</v>
      </c>
      <c r="F41" s="136">
        <f>F42+F44+F46+F48</f>
        <v>538.79</v>
      </c>
      <c r="G41" s="133">
        <f>S41+R41+Q41+P41+O41+N41+M41+L41+K41+J41+I41+H41</f>
        <v>663.48199999999997</v>
      </c>
      <c r="H41" s="136">
        <f>H42+H44+H46+H48</f>
        <v>146.32900000000001</v>
      </c>
      <c r="I41" s="133">
        <f>I42+I44+I46+I48</f>
        <v>125.76300000000001</v>
      </c>
      <c r="J41" s="133">
        <f>J42+J44+J46+J48</f>
        <v>109.586</v>
      </c>
      <c r="K41" s="133">
        <f>K42+K44+K46+K48</f>
        <v>22.458000000000002</v>
      </c>
      <c r="L41" s="136">
        <v>0</v>
      </c>
      <c r="M41" s="136">
        <v>0</v>
      </c>
      <c r="N41" s="136">
        <v>0</v>
      </c>
      <c r="O41" s="136">
        <v>0</v>
      </c>
      <c r="P41" s="136">
        <v>0</v>
      </c>
      <c r="Q41" s="133">
        <f>Q42+Q44+Q46+Q48</f>
        <v>26.762999999999998</v>
      </c>
      <c r="R41" s="133">
        <f>R42+R44+R46+R48</f>
        <v>100.43599999999999</v>
      </c>
      <c r="S41" s="133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7">
        <v>573.03</v>
      </c>
      <c r="F42" s="133">
        <v>488.26400000000001</v>
      </c>
      <c r="G42" s="133">
        <f>S42+R42+Q42+P42+O42+N42+M42+L42+K42+J42+I42+H42</f>
        <v>583.86099999999999</v>
      </c>
      <c r="H42" s="246">
        <v>128.76900000000001</v>
      </c>
      <c r="I42" s="246">
        <v>110.67100000000001</v>
      </c>
      <c r="J42" s="246">
        <v>96.435000000000002</v>
      </c>
      <c r="K42" s="246">
        <v>19.763000000000002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6">
        <v>23.550999999999998</v>
      </c>
      <c r="R42" s="246">
        <v>88.382999999999996</v>
      </c>
      <c r="S42" s="246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7">
        <f>E42/E41*100</f>
        <v>90.334408986936083</v>
      </c>
      <c r="F43" s="137">
        <f t="shared" ref="F43:S43" si="2">F42/F41*100</f>
        <v>90.622320384565427</v>
      </c>
      <c r="G43" s="137">
        <f t="shared" si="2"/>
        <v>87.999523724833523</v>
      </c>
      <c r="H43" s="137">
        <f t="shared" si="2"/>
        <v>87.999644636401527</v>
      </c>
      <c r="I43" s="137">
        <f t="shared" si="2"/>
        <v>87.999650135572466</v>
      </c>
      <c r="J43" s="137">
        <f t="shared" si="2"/>
        <v>87.999379482780654</v>
      </c>
      <c r="K43" s="137">
        <f t="shared" si="2"/>
        <v>87.999821889749754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2"/>
        <v>87.998355939169741</v>
      </c>
      <c r="R43" s="137">
        <f t="shared" si="2"/>
        <v>87.999322951929599</v>
      </c>
      <c r="S43" s="137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v>0</v>
      </c>
      <c r="R44" s="136">
        <v>0</v>
      </c>
      <c r="S44" s="136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7">
        <v>0</v>
      </c>
      <c r="F45" s="137">
        <v>0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7">
        <v>0</v>
      </c>
      <c r="S45" s="137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6">
        <v>0</v>
      </c>
      <c r="F46" s="136">
        <v>0</v>
      </c>
      <c r="G46" s="136">
        <v>0</v>
      </c>
      <c r="H46" s="136">
        <v>0</v>
      </c>
      <c r="I46" s="136">
        <v>0</v>
      </c>
      <c r="J46" s="136">
        <v>0</v>
      </c>
      <c r="K46" s="136">
        <v>0</v>
      </c>
      <c r="L46" s="136">
        <v>0</v>
      </c>
      <c r="M46" s="136">
        <v>0</v>
      </c>
      <c r="N46" s="136">
        <v>0</v>
      </c>
      <c r="O46" s="136">
        <v>0</v>
      </c>
      <c r="P46" s="136">
        <v>0</v>
      </c>
      <c r="Q46" s="136">
        <v>0</v>
      </c>
      <c r="R46" s="136">
        <v>0</v>
      </c>
      <c r="S46" s="136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7">
        <v>0</v>
      </c>
      <c r="F47" s="137">
        <v>0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7">
        <v>61.313000000000002</v>
      </c>
      <c r="F48" s="133">
        <v>50.526000000000003</v>
      </c>
      <c r="G48" s="133">
        <f>S48+R48+Q48+P48+O48+N48+M48+L48+K48+J48+I48+H48</f>
        <v>79.620999999999995</v>
      </c>
      <c r="H48" s="245">
        <v>17.559999999999999</v>
      </c>
      <c r="I48" s="246">
        <v>15.092000000000001</v>
      </c>
      <c r="J48" s="246">
        <v>13.151</v>
      </c>
      <c r="K48" s="246">
        <v>2.6949999999999998</v>
      </c>
      <c r="L48" s="245">
        <v>0</v>
      </c>
      <c r="M48" s="245">
        <v>0</v>
      </c>
      <c r="N48" s="245">
        <v>0</v>
      </c>
      <c r="O48" s="245">
        <v>0</v>
      </c>
      <c r="P48" s="245">
        <v>0</v>
      </c>
      <c r="Q48" s="246">
        <v>3.2120000000000002</v>
      </c>
      <c r="R48" s="246">
        <v>12.053000000000001</v>
      </c>
      <c r="S48" s="246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7">
        <f>E48/E41*100</f>
        <v>9.66559101306391</v>
      </c>
      <c r="F49" s="137">
        <f t="shared" ref="F49:S49" si="3">F48/F41*100</f>
        <v>9.3776796154345874</v>
      </c>
      <c r="G49" s="137">
        <f t="shared" si="3"/>
        <v>12.00047627516647</v>
      </c>
      <c r="H49" s="137">
        <f t="shared" si="3"/>
        <v>12.000355363598466</v>
      </c>
      <c r="I49" s="137">
        <f t="shared" si="3"/>
        <v>12.000349864427534</v>
      </c>
      <c r="J49" s="137">
        <f t="shared" si="3"/>
        <v>12.000620517219353</v>
      </c>
      <c r="K49" s="137">
        <f t="shared" si="3"/>
        <v>12.000178110250243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3"/>
        <v>12.001644060830252</v>
      </c>
      <c r="R49" s="137">
        <f t="shared" si="3"/>
        <v>12.000677048070415</v>
      </c>
      <c r="S49" s="137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38">
        <f>E51+E52+E53+E54</f>
        <v>0.34660000000000002</v>
      </c>
      <c r="F50" s="138">
        <f>F51+F52+F53+F54</f>
        <v>0.34660000000000002</v>
      </c>
      <c r="G50" s="138">
        <f t="shared" ref="G50:K50" si="4">G51+G52+G53+G54</f>
        <v>0.34660000000000002</v>
      </c>
      <c r="H50" s="138">
        <f t="shared" si="4"/>
        <v>0.34660000000000002</v>
      </c>
      <c r="I50" s="138">
        <f t="shared" si="4"/>
        <v>0.34660000000000002</v>
      </c>
      <c r="J50" s="138">
        <f t="shared" si="4"/>
        <v>0.34660000000000002</v>
      </c>
      <c r="K50" s="138">
        <f t="shared" si="4"/>
        <v>0.34660000000000002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9">
        <f>Q51+Q52+Q53+Q54</f>
        <v>0.34660000000000002</v>
      </c>
      <c r="R50" s="139">
        <f>R51+R52+R53+R54</f>
        <v>0.34660000000000002</v>
      </c>
      <c r="S50" s="139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39">
        <v>0.30499999999999999</v>
      </c>
      <c r="F51" s="139">
        <v>0.30499999999999999</v>
      </c>
      <c r="G51" s="139">
        <v>0.30499999999999999</v>
      </c>
      <c r="H51" s="247">
        <v>0.30499999999999999</v>
      </c>
      <c r="I51" s="247">
        <v>0.30499999999999999</v>
      </c>
      <c r="J51" s="247">
        <v>0.30499999999999999</v>
      </c>
      <c r="K51" s="247">
        <v>0.30499999999999999</v>
      </c>
      <c r="L51" s="245">
        <v>0</v>
      </c>
      <c r="M51" s="245">
        <v>0</v>
      </c>
      <c r="N51" s="245">
        <v>0</v>
      </c>
      <c r="O51" s="245">
        <v>0</v>
      </c>
      <c r="P51" s="245">
        <v>0</v>
      </c>
      <c r="Q51" s="247">
        <v>0.30499999999999999</v>
      </c>
      <c r="R51" s="247">
        <v>0.30499999999999999</v>
      </c>
      <c r="S51" s="247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6">
        <v>0</v>
      </c>
      <c r="F52" s="136">
        <v>0</v>
      </c>
      <c r="G52" s="136">
        <v>0</v>
      </c>
      <c r="H52" s="136">
        <v>0</v>
      </c>
      <c r="I52" s="136">
        <v>0</v>
      </c>
      <c r="J52" s="136">
        <v>0</v>
      </c>
      <c r="K52" s="136">
        <v>0</v>
      </c>
      <c r="L52" s="136">
        <v>0</v>
      </c>
      <c r="M52" s="136">
        <v>0</v>
      </c>
      <c r="N52" s="136">
        <v>0</v>
      </c>
      <c r="O52" s="136">
        <v>0</v>
      </c>
      <c r="P52" s="136">
        <v>0</v>
      </c>
      <c r="Q52" s="136">
        <v>0</v>
      </c>
      <c r="R52" s="136">
        <v>0</v>
      </c>
      <c r="S52" s="136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6">
        <v>0</v>
      </c>
      <c r="F53" s="136">
        <v>0</v>
      </c>
      <c r="G53" s="136">
        <v>0</v>
      </c>
      <c r="H53" s="136">
        <v>0</v>
      </c>
      <c r="I53" s="136">
        <v>0</v>
      </c>
      <c r="J53" s="136">
        <v>0</v>
      </c>
      <c r="K53" s="136">
        <v>0</v>
      </c>
      <c r="L53" s="136">
        <v>0</v>
      </c>
      <c r="M53" s="136">
        <v>0</v>
      </c>
      <c r="N53" s="136">
        <v>0</v>
      </c>
      <c r="O53" s="136">
        <v>0</v>
      </c>
      <c r="P53" s="136">
        <v>0</v>
      </c>
      <c r="Q53" s="136">
        <v>0</v>
      </c>
      <c r="R53" s="136">
        <v>0</v>
      </c>
      <c r="S53" s="136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3">
        <v>4.1599999999999998E-2</v>
      </c>
      <c r="F54" s="133">
        <v>4.1599999999999998E-2</v>
      </c>
      <c r="G54" s="133">
        <v>4.1599999999999998E-2</v>
      </c>
      <c r="H54" s="246">
        <v>4.1599999999999998E-2</v>
      </c>
      <c r="I54" s="246">
        <v>4.1599999999999998E-2</v>
      </c>
      <c r="J54" s="246">
        <v>4.1599999999999998E-2</v>
      </c>
      <c r="K54" s="246">
        <v>4.1599999999999998E-2</v>
      </c>
      <c r="L54" s="245">
        <v>0</v>
      </c>
      <c r="M54" s="245">
        <v>0</v>
      </c>
      <c r="N54" s="245">
        <v>0</v>
      </c>
      <c r="O54" s="245">
        <v>0</v>
      </c>
      <c r="P54" s="245">
        <v>0</v>
      </c>
      <c r="Q54" s="246">
        <v>4.1599999999999998E-2</v>
      </c>
      <c r="R54" s="246">
        <v>4.1599999999999998E-2</v>
      </c>
      <c r="S54" s="246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3">
        <f>E56+E61</f>
        <v>634.34299999999996</v>
      </c>
      <c r="F55" s="133">
        <f>F56+F61</f>
        <v>538.79</v>
      </c>
      <c r="G55" s="133">
        <f>G56+G61</f>
        <v>663.48199999999997</v>
      </c>
      <c r="H55" s="133">
        <f t="shared" ref="H55:S55" si="5">H56+H61</f>
        <v>146.32900000000001</v>
      </c>
      <c r="I55" s="133">
        <f t="shared" si="5"/>
        <v>125.76300000000001</v>
      </c>
      <c r="J55" s="133">
        <f t="shared" si="5"/>
        <v>109.586</v>
      </c>
      <c r="K55" s="133">
        <f t="shared" si="5"/>
        <v>22.458000000000002</v>
      </c>
      <c r="L55" s="136">
        <v>0</v>
      </c>
      <c r="M55" s="136">
        <v>0</v>
      </c>
      <c r="N55" s="136">
        <v>0</v>
      </c>
      <c r="O55" s="136">
        <v>0</v>
      </c>
      <c r="P55" s="136">
        <v>0</v>
      </c>
      <c r="Q55" s="133">
        <f t="shared" si="5"/>
        <v>26.762999999999998</v>
      </c>
      <c r="R55" s="133">
        <f t="shared" si="5"/>
        <v>100.43599999999999</v>
      </c>
      <c r="S55" s="133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3">
        <f>E57+E58+E59+E60</f>
        <v>634.34299999999996</v>
      </c>
      <c r="F56" s="133">
        <f t="shared" ref="F56:K56" si="6">F57+F58+F59+F60</f>
        <v>538.79</v>
      </c>
      <c r="G56" s="133">
        <f t="shared" si="6"/>
        <v>663.48199999999997</v>
      </c>
      <c r="H56" s="133">
        <f t="shared" si="6"/>
        <v>146.32900000000001</v>
      </c>
      <c r="I56" s="133">
        <f t="shared" si="6"/>
        <v>125.76300000000001</v>
      </c>
      <c r="J56" s="133">
        <f t="shared" si="6"/>
        <v>109.586</v>
      </c>
      <c r="K56" s="133">
        <f t="shared" si="6"/>
        <v>22.458000000000002</v>
      </c>
      <c r="L56" s="136">
        <v>0</v>
      </c>
      <c r="M56" s="136">
        <v>0</v>
      </c>
      <c r="N56" s="136">
        <v>0</v>
      </c>
      <c r="O56" s="136">
        <v>0</v>
      </c>
      <c r="P56" s="136">
        <v>0</v>
      </c>
      <c r="Q56" s="133">
        <f>Q57+Q60</f>
        <v>26.762999999999998</v>
      </c>
      <c r="R56" s="133">
        <f>R57+R60</f>
        <v>100.43599999999999</v>
      </c>
      <c r="S56" s="133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0" t="s">
        <v>510</v>
      </c>
      <c r="F57" s="133">
        <v>488.26400000000001</v>
      </c>
      <c r="G57" s="133">
        <f>S57+R57+Q57+P57+O57+N57+M57+L57+K57+J57+I57+H57</f>
        <v>583.86099999999999</v>
      </c>
      <c r="H57" s="246">
        <v>128.76900000000001</v>
      </c>
      <c r="I57" s="246">
        <v>110.67100000000001</v>
      </c>
      <c r="J57" s="246">
        <v>96.435000000000002</v>
      </c>
      <c r="K57" s="246">
        <v>19.763000000000002</v>
      </c>
      <c r="L57" s="245">
        <v>0</v>
      </c>
      <c r="M57" s="245">
        <v>0</v>
      </c>
      <c r="N57" s="245">
        <v>0</v>
      </c>
      <c r="O57" s="245">
        <v>0</v>
      </c>
      <c r="P57" s="245">
        <v>0</v>
      </c>
      <c r="Q57" s="248">
        <v>23.550999999999998</v>
      </c>
      <c r="R57" s="248">
        <v>88.382999999999996</v>
      </c>
      <c r="S57" s="246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0</v>
      </c>
      <c r="N58" s="136">
        <v>0</v>
      </c>
      <c r="O58" s="136">
        <v>0</v>
      </c>
      <c r="P58" s="136">
        <v>0</v>
      </c>
      <c r="Q58" s="136">
        <v>0</v>
      </c>
      <c r="R58" s="136">
        <v>0</v>
      </c>
      <c r="S58" s="136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0</v>
      </c>
      <c r="S59" s="136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0" t="s">
        <v>509</v>
      </c>
      <c r="F60" s="133">
        <v>50.526000000000003</v>
      </c>
      <c r="G60" s="133">
        <f>H60+I60+J60+K60+L60+M60+N60+O60+P60+Q60+R60+S60</f>
        <v>79.621000000000009</v>
      </c>
      <c r="H60" s="246">
        <v>17.559999999999999</v>
      </c>
      <c r="I60" s="246">
        <v>15.092000000000001</v>
      </c>
      <c r="J60" s="246">
        <v>13.151</v>
      </c>
      <c r="K60" s="246">
        <v>2.6949999999999998</v>
      </c>
      <c r="L60" s="245">
        <v>0</v>
      </c>
      <c r="M60" s="245">
        <v>0</v>
      </c>
      <c r="N60" s="245">
        <v>0</v>
      </c>
      <c r="O60" s="245">
        <v>0</v>
      </c>
      <c r="P60" s="245">
        <v>0</v>
      </c>
      <c r="Q60" s="246">
        <v>3.2120000000000002</v>
      </c>
      <c r="R60" s="246">
        <v>12.053000000000001</v>
      </c>
      <c r="S60" s="246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</v>
      </c>
      <c r="R61" s="136">
        <v>0</v>
      </c>
      <c r="S61" s="136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136">
        <v>0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136">
        <v>0</v>
      </c>
      <c r="K64" s="136">
        <v>0</v>
      </c>
      <c r="L64" s="136">
        <v>0</v>
      </c>
      <c r="M64" s="136">
        <v>0</v>
      </c>
      <c r="N64" s="136">
        <v>0</v>
      </c>
      <c r="O64" s="136">
        <v>0</v>
      </c>
      <c r="P64" s="136">
        <v>0</v>
      </c>
      <c r="Q64" s="136">
        <v>0</v>
      </c>
      <c r="R64" s="136">
        <v>0</v>
      </c>
      <c r="S64" s="136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6">
        <v>0</v>
      </c>
      <c r="F65" s="136">
        <v>0</v>
      </c>
      <c r="G65" s="136">
        <v>0</v>
      </c>
      <c r="H65" s="136">
        <v>0</v>
      </c>
      <c r="I65" s="136">
        <v>0</v>
      </c>
      <c r="J65" s="136">
        <v>0</v>
      </c>
      <c r="K65" s="136">
        <v>0</v>
      </c>
      <c r="L65" s="136">
        <v>0</v>
      </c>
      <c r="M65" s="136">
        <v>0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36" t="s">
        <v>544</v>
      </c>
      <c r="D67" s="237"/>
      <c r="E67" s="237"/>
      <c r="F67" s="236"/>
      <c r="G67" s="236"/>
      <c r="H67" s="236"/>
      <c r="I67" s="236"/>
      <c r="J67" s="236"/>
      <c r="K67" s="236"/>
      <c r="L67" s="236"/>
      <c r="M67" s="236"/>
      <c r="N67" s="236"/>
      <c r="O67" s="236" t="s">
        <v>545</v>
      </c>
      <c r="P67" s="236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3"/>
      <c r="C69" s="433"/>
      <c r="D69" s="433"/>
      <c r="E69" s="433"/>
      <c r="F69" s="18"/>
      <c r="G69" s="434"/>
      <c r="H69" s="434"/>
      <c r="I69" s="434"/>
      <c r="J69" s="434"/>
      <c r="K69" s="18"/>
      <c r="L69" s="18"/>
      <c r="M69" s="434"/>
      <c r="N69" s="434"/>
      <c r="O69" s="434"/>
      <c r="P69" s="434"/>
      <c r="Q69" s="434"/>
      <c r="R69" s="434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1" t="s">
        <v>192</v>
      </c>
      <c r="H2" s="151"/>
      <c r="I2" s="151"/>
      <c r="J2" s="151"/>
      <c r="K2" s="195"/>
    </row>
    <row r="3" spans="1:11" ht="21">
      <c r="A3" s="1"/>
      <c r="F3" s="29"/>
      <c r="G3" s="183" t="s">
        <v>134</v>
      </c>
      <c r="H3" s="183"/>
      <c r="I3" s="183"/>
      <c r="J3" s="183"/>
      <c r="K3" s="196"/>
    </row>
    <row r="4" spans="1:11" ht="21">
      <c r="A4" s="13"/>
      <c r="F4" s="29"/>
      <c r="G4" s="183" t="s">
        <v>529</v>
      </c>
      <c r="H4" s="183"/>
      <c r="I4" s="183"/>
      <c r="J4" s="183"/>
      <c r="K4" s="195"/>
    </row>
    <row r="5" spans="1:11" ht="26.25">
      <c r="A5" s="173"/>
      <c r="B5" s="154"/>
      <c r="C5" s="154"/>
      <c r="D5" s="154"/>
      <c r="E5" s="173" t="s">
        <v>552</v>
      </c>
      <c r="F5" s="173"/>
      <c r="G5" s="173" t="s">
        <v>204</v>
      </c>
      <c r="H5" s="154"/>
      <c r="I5" s="154"/>
      <c r="J5" s="154"/>
      <c r="K5" s="154"/>
    </row>
    <row r="6" spans="1:11" ht="26.25">
      <c r="A6" s="361" t="s">
        <v>499</v>
      </c>
      <c r="B6" s="361"/>
      <c r="C6" s="361"/>
      <c r="D6" s="361"/>
      <c r="E6" s="361"/>
      <c r="F6" s="361"/>
      <c r="G6" s="361"/>
      <c r="H6" s="361"/>
      <c r="I6" s="361"/>
      <c r="J6" s="361"/>
      <c r="K6" s="154"/>
    </row>
    <row r="7" spans="1:11" ht="26.25">
      <c r="A7" s="173"/>
      <c r="B7" s="154"/>
      <c r="C7" s="154"/>
      <c r="D7" s="361" t="s">
        <v>538</v>
      </c>
      <c r="E7" s="361"/>
      <c r="F7" s="361"/>
      <c r="G7" s="154"/>
      <c r="H7" s="154"/>
      <c r="I7" s="154"/>
      <c r="J7" s="154"/>
      <c r="K7" s="154"/>
    </row>
    <row r="8" spans="1:11" ht="27" customHeight="1" thickBot="1">
      <c r="A8" s="192"/>
      <c r="B8" s="154"/>
      <c r="C8" s="441" t="s">
        <v>537</v>
      </c>
      <c r="D8" s="441"/>
      <c r="E8" s="441"/>
      <c r="F8" s="441"/>
      <c r="G8" s="441"/>
      <c r="H8" s="441"/>
      <c r="I8" s="441"/>
      <c r="J8" s="154"/>
      <c r="K8" s="192" t="s">
        <v>1</v>
      </c>
    </row>
    <row r="9" spans="1:11" ht="140.25" thickBot="1">
      <c r="A9" s="185" t="s">
        <v>193</v>
      </c>
      <c r="B9" s="186" t="s">
        <v>194</v>
      </c>
      <c r="C9" s="186" t="s">
        <v>195</v>
      </c>
      <c r="D9" s="439" t="s">
        <v>196</v>
      </c>
      <c r="E9" s="440"/>
      <c r="F9" s="186" t="s">
        <v>530</v>
      </c>
      <c r="G9" s="439" t="s">
        <v>531</v>
      </c>
      <c r="H9" s="440"/>
      <c r="I9" s="186" t="s">
        <v>532</v>
      </c>
      <c r="J9" s="186" t="s">
        <v>197</v>
      </c>
      <c r="K9" s="186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2">
        <v>4</v>
      </c>
      <c r="E10" s="413"/>
      <c r="F10" s="33">
        <v>5</v>
      </c>
      <c r="G10" s="412">
        <v>6</v>
      </c>
      <c r="H10" s="413"/>
      <c r="I10" s="33">
        <v>7</v>
      </c>
      <c r="J10" s="33">
        <v>8</v>
      </c>
      <c r="K10" s="33">
        <v>9</v>
      </c>
    </row>
    <row r="11" spans="1:11" ht="27" customHeight="1" thickBot="1">
      <c r="A11" s="203" t="s">
        <v>199</v>
      </c>
      <c r="B11" s="179">
        <f>B12+B13+B14+B15</f>
        <v>663.48199999999997</v>
      </c>
      <c r="C11" s="244">
        <v>156.6</v>
      </c>
      <c r="D11" s="442">
        <f>D15+D14+D13+D12</f>
        <v>103.922</v>
      </c>
      <c r="E11" s="443"/>
      <c r="F11" s="242">
        <v>8265</v>
      </c>
      <c r="G11" s="444">
        <f t="shared" ref="G11:J11" si="0">G12+G13+G14+G15</f>
        <v>76.822999999999993</v>
      </c>
      <c r="H11" s="445"/>
      <c r="I11" s="188">
        <f>I12</f>
        <v>7.7574899999999998</v>
      </c>
      <c r="J11" s="180">
        <f t="shared" si="0"/>
        <v>595.9536542699999</v>
      </c>
      <c r="K11" s="180">
        <f>J11/D11*1000</f>
        <v>5734.6245671753804</v>
      </c>
    </row>
    <row r="12" spans="1:11" ht="30" customHeight="1" thickBot="1">
      <c r="A12" s="203" t="s">
        <v>82</v>
      </c>
      <c r="B12" s="188">
        <f>'Додаток 6'!G42</f>
        <v>583.86099999999999</v>
      </c>
      <c r="C12" s="244">
        <v>156.6</v>
      </c>
      <c r="D12" s="442">
        <v>91.432000000000002</v>
      </c>
      <c r="E12" s="443"/>
      <c r="F12" s="242">
        <v>8265</v>
      </c>
      <c r="G12" s="444">
        <f>'[1]Витрати 20 -21'!$CW$15/1000</f>
        <v>71.191999999999993</v>
      </c>
      <c r="H12" s="445"/>
      <c r="I12" s="188">
        <f>'[1]Витрати 20 -21'!$CZ$5</f>
        <v>7.7574899999999998</v>
      </c>
      <c r="J12" s="180">
        <f>G12*I12</f>
        <v>552.2712280799999</v>
      </c>
      <c r="K12" s="180">
        <f t="shared" ref="K12:K15" si="1">J12/D12*1000</f>
        <v>6040.2400481231944</v>
      </c>
    </row>
    <row r="13" spans="1:11" ht="27" thickBot="1">
      <c r="A13" s="203" t="s">
        <v>83</v>
      </c>
      <c r="B13" s="188">
        <v>0</v>
      </c>
      <c r="C13" s="244">
        <v>0</v>
      </c>
      <c r="D13" s="442">
        <f t="shared" ref="D13:D14" si="2">B13*C13</f>
        <v>0</v>
      </c>
      <c r="E13" s="443"/>
      <c r="F13" s="243">
        <v>0</v>
      </c>
      <c r="G13" s="446">
        <v>0</v>
      </c>
      <c r="H13" s="447"/>
      <c r="I13" s="188">
        <v>0</v>
      </c>
      <c r="J13" s="180">
        <v>0</v>
      </c>
      <c r="K13" s="180">
        <v>0</v>
      </c>
    </row>
    <row r="14" spans="1:11" ht="25.5" customHeight="1" thickBot="1">
      <c r="A14" s="203" t="s">
        <v>84</v>
      </c>
      <c r="B14" s="188">
        <v>0</v>
      </c>
      <c r="C14" s="244">
        <v>0</v>
      </c>
      <c r="D14" s="442">
        <f t="shared" si="2"/>
        <v>0</v>
      </c>
      <c r="E14" s="443"/>
      <c r="F14" s="243">
        <v>0</v>
      </c>
      <c r="G14" s="446">
        <v>0</v>
      </c>
      <c r="H14" s="447"/>
      <c r="I14" s="188">
        <v>0</v>
      </c>
      <c r="J14" s="180">
        <v>0</v>
      </c>
      <c r="K14" s="180">
        <v>0</v>
      </c>
    </row>
    <row r="15" spans="1:11" ht="24.75" customHeight="1" thickBot="1">
      <c r="A15" s="203" t="s">
        <v>15</v>
      </c>
      <c r="B15" s="188">
        <f>'Додаток 6'!G48</f>
        <v>79.620999999999995</v>
      </c>
      <c r="C15" s="244">
        <v>156.6</v>
      </c>
      <c r="D15" s="442">
        <v>12.49</v>
      </c>
      <c r="E15" s="443"/>
      <c r="F15" s="242">
        <v>8265</v>
      </c>
      <c r="G15" s="444">
        <f>'[1]Витрати 20 -21'!$CX$15/1000</f>
        <v>5.6310000000000002</v>
      </c>
      <c r="H15" s="445"/>
      <c r="I15" s="188">
        <f>I12</f>
        <v>7.7574899999999998</v>
      </c>
      <c r="J15" s="180">
        <f>G15*I15</f>
        <v>43.682426190000001</v>
      </c>
      <c r="K15" s="180">
        <f t="shared" si="1"/>
        <v>3497.3920088070458</v>
      </c>
    </row>
    <row r="16" spans="1:11" ht="26.25" customHeight="1" thickBot="1">
      <c r="A16" s="203" t="s">
        <v>200</v>
      </c>
      <c r="B16" s="188">
        <v>0</v>
      </c>
      <c r="C16" s="189">
        <v>0</v>
      </c>
      <c r="D16" s="394">
        <v>0</v>
      </c>
      <c r="E16" s="395"/>
      <c r="F16" s="180">
        <v>0</v>
      </c>
      <c r="G16" s="398">
        <v>0</v>
      </c>
      <c r="H16" s="399"/>
      <c r="I16" s="188">
        <v>0</v>
      </c>
      <c r="J16" s="180">
        <v>0</v>
      </c>
      <c r="K16" s="180">
        <v>0</v>
      </c>
    </row>
    <row r="17" spans="1:11" ht="23.25" customHeight="1" thickBot="1">
      <c r="A17" s="203" t="s">
        <v>82</v>
      </c>
      <c r="B17" s="188">
        <v>0</v>
      </c>
      <c r="C17" s="189">
        <v>0</v>
      </c>
      <c r="D17" s="394">
        <v>0</v>
      </c>
      <c r="E17" s="395"/>
      <c r="F17" s="180">
        <v>0</v>
      </c>
      <c r="G17" s="398">
        <v>0</v>
      </c>
      <c r="H17" s="399"/>
      <c r="I17" s="188">
        <v>0</v>
      </c>
      <c r="J17" s="180">
        <v>0</v>
      </c>
      <c r="K17" s="180">
        <v>0</v>
      </c>
    </row>
    <row r="18" spans="1:11" ht="28.5" customHeight="1" thickBot="1">
      <c r="A18" s="203" t="s">
        <v>83</v>
      </c>
      <c r="B18" s="188">
        <v>0</v>
      </c>
      <c r="C18" s="189">
        <v>0</v>
      </c>
      <c r="D18" s="394">
        <v>0</v>
      </c>
      <c r="E18" s="395"/>
      <c r="F18" s="180">
        <v>0</v>
      </c>
      <c r="G18" s="398">
        <v>0</v>
      </c>
      <c r="H18" s="399"/>
      <c r="I18" s="188">
        <v>0</v>
      </c>
      <c r="J18" s="180">
        <v>0</v>
      </c>
      <c r="K18" s="180">
        <v>0</v>
      </c>
    </row>
    <row r="19" spans="1:11" ht="27.75" customHeight="1" thickBot="1">
      <c r="A19" s="203" t="s">
        <v>84</v>
      </c>
      <c r="B19" s="188">
        <v>0</v>
      </c>
      <c r="C19" s="189">
        <v>0</v>
      </c>
      <c r="D19" s="394">
        <v>0</v>
      </c>
      <c r="E19" s="395"/>
      <c r="F19" s="180">
        <v>0</v>
      </c>
      <c r="G19" s="398">
        <v>0</v>
      </c>
      <c r="H19" s="399"/>
      <c r="I19" s="188">
        <v>0</v>
      </c>
      <c r="J19" s="180">
        <v>0</v>
      </c>
      <c r="K19" s="180">
        <v>0</v>
      </c>
    </row>
    <row r="20" spans="1:11" ht="25.5" customHeight="1" thickBot="1">
      <c r="A20" s="203" t="s">
        <v>15</v>
      </c>
      <c r="B20" s="188">
        <v>0</v>
      </c>
      <c r="C20" s="189">
        <v>0</v>
      </c>
      <c r="D20" s="394">
        <v>0</v>
      </c>
      <c r="E20" s="395"/>
      <c r="F20" s="180">
        <v>0</v>
      </c>
      <c r="G20" s="398">
        <v>0</v>
      </c>
      <c r="H20" s="399"/>
      <c r="I20" s="188">
        <v>0</v>
      </c>
      <c r="J20" s="180">
        <v>0</v>
      </c>
      <c r="K20" s="180">
        <v>0</v>
      </c>
    </row>
    <row r="21" spans="1:11" ht="27.75" customHeight="1" thickBot="1">
      <c r="A21" s="203" t="s">
        <v>201</v>
      </c>
      <c r="B21" s="188">
        <v>0</v>
      </c>
      <c r="C21" s="189">
        <v>0</v>
      </c>
      <c r="D21" s="394">
        <v>0</v>
      </c>
      <c r="E21" s="395"/>
      <c r="F21" s="180">
        <v>0</v>
      </c>
      <c r="G21" s="398">
        <v>0</v>
      </c>
      <c r="H21" s="399"/>
      <c r="I21" s="188">
        <v>0</v>
      </c>
      <c r="J21" s="180">
        <v>0</v>
      </c>
      <c r="K21" s="180">
        <v>0</v>
      </c>
    </row>
    <row r="22" spans="1:11" ht="27" customHeight="1" thickBot="1">
      <c r="A22" s="203" t="s">
        <v>82</v>
      </c>
      <c r="B22" s="188">
        <v>0</v>
      </c>
      <c r="C22" s="189">
        <v>0</v>
      </c>
      <c r="D22" s="394">
        <v>0</v>
      </c>
      <c r="E22" s="395"/>
      <c r="F22" s="180">
        <v>0</v>
      </c>
      <c r="G22" s="386">
        <v>0</v>
      </c>
      <c r="H22" s="387"/>
      <c r="I22" s="188">
        <v>0</v>
      </c>
      <c r="J22" s="180">
        <v>0</v>
      </c>
      <c r="K22" s="180">
        <v>0</v>
      </c>
    </row>
    <row r="23" spans="1:11" ht="27" customHeight="1" thickBot="1">
      <c r="A23" s="203" t="s">
        <v>83</v>
      </c>
      <c r="B23" s="188">
        <v>0</v>
      </c>
      <c r="C23" s="189">
        <v>0</v>
      </c>
      <c r="D23" s="394">
        <v>0</v>
      </c>
      <c r="E23" s="395"/>
      <c r="F23" s="180">
        <v>0</v>
      </c>
      <c r="G23" s="398">
        <v>0</v>
      </c>
      <c r="H23" s="399"/>
      <c r="I23" s="188">
        <v>0</v>
      </c>
      <c r="J23" s="180">
        <v>0</v>
      </c>
      <c r="K23" s="180">
        <v>0</v>
      </c>
    </row>
    <row r="24" spans="1:11" ht="23.25" customHeight="1" thickBot="1">
      <c r="A24" s="203" t="s">
        <v>84</v>
      </c>
      <c r="B24" s="188">
        <v>0</v>
      </c>
      <c r="C24" s="189">
        <v>0</v>
      </c>
      <c r="D24" s="394">
        <v>0</v>
      </c>
      <c r="E24" s="395"/>
      <c r="F24" s="180">
        <v>0</v>
      </c>
      <c r="G24" s="398">
        <v>0</v>
      </c>
      <c r="H24" s="399"/>
      <c r="I24" s="188">
        <v>0</v>
      </c>
      <c r="J24" s="180">
        <v>0</v>
      </c>
      <c r="K24" s="180">
        <v>0</v>
      </c>
    </row>
    <row r="25" spans="1:11" ht="26.25" customHeight="1" thickBot="1">
      <c r="A25" s="203" t="s">
        <v>15</v>
      </c>
      <c r="B25" s="188">
        <v>0</v>
      </c>
      <c r="C25" s="189">
        <v>0</v>
      </c>
      <c r="D25" s="394">
        <v>0</v>
      </c>
      <c r="E25" s="395"/>
      <c r="F25" s="180">
        <v>0</v>
      </c>
      <c r="G25" s="398">
        <v>0</v>
      </c>
      <c r="H25" s="399"/>
      <c r="I25" s="188">
        <v>0</v>
      </c>
      <c r="J25" s="180">
        <v>0</v>
      </c>
      <c r="K25" s="180">
        <v>0</v>
      </c>
    </row>
    <row r="26" spans="1:11" ht="37.5" customHeight="1" thickBot="1">
      <c r="A26" s="203" t="s">
        <v>202</v>
      </c>
      <c r="B26" s="188">
        <v>0</v>
      </c>
      <c r="C26" s="189">
        <v>0</v>
      </c>
      <c r="D26" s="394">
        <v>0</v>
      </c>
      <c r="E26" s="395"/>
      <c r="F26" s="180">
        <v>0</v>
      </c>
      <c r="G26" s="398">
        <v>0</v>
      </c>
      <c r="H26" s="399"/>
      <c r="I26" s="188">
        <v>0</v>
      </c>
      <c r="J26" s="180">
        <v>0</v>
      </c>
      <c r="K26" s="180">
        <v>0</v>
      </c>
    </row>
    <row r="27" spans="1:11" ht="24.75" customHeight="1" thickBot="1">
      <c r="A27" s="203" t="s">
        <v>82</v>
      </c>
      <c r="B27" s="188">
        <v>0</v>
      </c>
      <c r="C27" s="189">
        <v>0</v>
      </c>
      <c r="D27" s="394">
        <v>0</v>
      </c>
      <c r="E27" s="395"/>
      <c r="F27" s="180">
        <v>0</v>
      </c>
      <c r="G27" s="398">
        <v>0</v>
      </c>
      <c r="H27" s="399"/>
      <c r="I27" s="188">
        <v>0</v>
      </c>
      <c r="J27" s="180">
        <v>0</v>
      </c>
      <c r="K27" s="180">
        <v>0</v>
      </c>
    </row>
    <row r="28" spans="1:11" ht="24.75" customHeight="1" thickBot="1">
      <c r="A28" s="203" t="s">
        <v>83</v>
      </c>
      <c r="B28" s="188">
        <v>0</v>
      </c>
      <c r="C28" s="189">
        <v>0</v>
      </c>
      <c r="D28" s="394">
        <v>0</v>
      </c>
      <c r="E28" s="395"/>
      <c r="F28" s="180">
        <v>0</v>
      </c>
      <c r="G28" s="398">
        <v>0</v>
      </c>
      <c r="H28" s="399"/>
      <c r="I28" s="188">
        <v>0</v>
      </c>
      <c r="J28" s="180">
        <v>0</v>
      </c>
      <c r="K28" s="180">
        <v>0</v>
      </c>
    </row>
    <row r="29" spans="1:11" ht="28.5" customHeight="1" thickBot="1">
      <c r="A29" s="203" t="s">
        <v>84</v>
      </c>
      <c r="B29" s="188">
        <v>0</v>
      </c>
      <c r="C29" s="189">
        <v>0</v>
      </c>
      <c r="D29" s="394">
        <v>0</v>
      </c>
      <c r="E29" s="395"/>
      <c r="F29" s="180">
        <v>0</v>
      </c>
      <c r="G29" s="398">
        <v>0</v>
      </c>
      <c r="H29" s="399"/>
      <c r="I29" s="188">
        <v>0</v>
      </c>
      <c r="J29" s="180">
        <v>0</v>
      </c>
      <c r="K29" s="180">
        <v>0</v>
      </c>
    </row>
    <row r="30" spans="1:11" ht="33.75" customHeight="1" thickBot="1">
      <c r="A30" s="203" t="s">
        <v>15</v>
      </c>
      <c r="B30" s="188">
        <v>0</v>
      </c>
      <c r="C30" s="189">
        <v>0</v>
      </c>
      <c r="D30" s="394">
        <v>0</v>
      </c>
      <c r="E30" s="395"/>
      <c r="F30" s="180">
        <v>0</v>
      </c>
      <c r="G30" s="398">
        <v>0</v>
      </c>
      <c r="H30" s="399"/>
      <c r="I30" s="188">
        <v>0</v>
      </c>
      <c r="J30" s="180">
        <v>0</v>
      </c>
      <c r="K30" s="180">
        <v>0</v>
      </c>
    </row>
    <row r="31" spans="1:11" ht="46.5" customHeight="1" thickBot="1">
      <c r="A31" s="203" t="s">
        <v>203</v>
      </c>
      <c r="B31" s="179">
        <f>B32+B33+B34+B35</f>
        <v>663.48199999999997</v>
      </c>
      <c r="C31" s="189">
        <f>C11</f>
        <v>156.6</v>
      </c>
      <c r="D31" s="448">
        <f t="shared" ref="D31:J31" si="3">D32+D33+D34+D35</f>
        <v>103.922</v>
      </c>
      <c r="E31" s="449"/>
      <c r="F31" s="179">
        <f>F11</f>
        <v>8265</v>
      </c>
      <c r="G31" s="386">
        <f t="shared" si="3"/>
        <v>76.822999999999993</v>
      </c>
      <c r="H31" s="387"/>
      <c r="I31" s="188">
        <f>I11</f>
        <v>7.7574899999999998</v>
      </c>
      <c r="J31" s="179">
        <f t="shared" si="3"/>
        <v>595.9536542699999</v>
      </c>
      <c r="K31" s="180">
        <f>K11</f>
        <v>5734.6245671753804</v>
      </c>
    </row>
    <row r="32" spans="1:11" ht="25.5" customHeight="1" thickBot="1">
      <c r="A32" s="203" t="s">
        <v>82</v>
      </c>
      <c r="B32" s="188">
        <f>B12+B17+B22+B27</f>
        <v>583.86099999999999</v>
      </c>
      <c r="C32" s="189">
        <f>C12</f>
        <v>156.6</v>
      </c>
      <c r="D32" s="448">
        <f t="shared" ref="D32:K32" si="4">D12+D17+D22+D27</f>
        <v>91.432000000000002</v>
      </c>
      <c r="E32" s="449"/>
      <c r="F32" s="179">
        <f>F12</f>
        <v>8265</v>
      </c>
      <c r="G32" s="386">
        <f t="shared" si="4"/>
        <v>71.191999999999993</v>
      </c>
      <c r="H32" s="387"/>
      <c r="I32" s="188">
        <f t="shared" si="4"/>
        <v>7.7574899999999998</v>
      </c>
      <c r="J32" s="179">
        <f t="shared" si="4"/>
        <v>552.2712280799999</v>
      </c>
      <c r="K32" s="180">
        <f t="shared" si="4"/>
        <v>6040.2400481231944</v>
      </c>
    </row>
    <row r="33" spans="1:11" ht="27.75" customHeight="1" thickBot="1">
      <c r="A33" s="203" t="s">
        <v>83</v>
      </c>
      <c r="B33" s="188">
        <f>B13+B18+B23+B28</f>
        <v>0</v>
      </c>
      <c r="C33" s="189">
        <f t="shared" ref="C33:K33" si="5">C13+C18+C23+C28</f>
        <v>0</v>
      </c>
      <c r="D33" s="394">
        <f t="shared" si="5"/>
        <v>0</v>
      </c>
      <c r="E33" s="395"/>
      <c r="F33" s="180">
        <f t="shared" si="5"/>
        <v>0</v>
      </c>
      <c r="G33" s="386">
        <f t="shared" si="5"/>
        <v>0</v>
      </c>
      <c r="H33" s="387"/>
      <c r="I33" s="188">
        <f t="shared" si="5"/>
        <v>0</v>
      </c>
      <c r="J33" s="180">
        <f t="shared" si="5"/>
        <v>0</v>
      </c>
      <c r="K33" s="180">
        <f t="shared" si="5"/>
        <v>0</v>
      </c>
    </row>
    <row r="34" spans="1:11" ht="28.5" customHeight="1" thickBot="1">
      <c r="A34" s="204" t="s">
        <v>84</v>
      </c>
      <c r="B34" s="197">
        <f>B14+B19+B24+B29</f>
        <v>0</v>
      </c>
      <c r="C34" s="198">
        <f t="shared" ref="C34:K34" si="6">C14+C19+C24+C29</f>
        <v>0</v>
      </c>
      <c r="D34" s="450">
        <f t="shared" si="6"/>
        <v>0</v>
      </c>
      <c r="E34" s="451"/>
      <c r="F34" s="199">
        <f t="shared" si="6"/>
        <v>0</v>
      </c>
      <c r="G34" s="452">
        <f t="shared" si="6"/>
        <v>0</v>
      </c>
      <c r="H34" s="453"/>
      <c r="I34" s="197">
        <f t="shared" si="6"/>
        <v>0</v>
      </c>
      <c r="J34" s="199">
        <f t="shared" si="6"/>
        <v>0</v>
      </c>
      <c r="K34" s="199">
        <f t="shared" si="6"/>
        <v>0</v>
      </c>
    </row>
    <row r="35" spans="1:11" ht="33" customHeight="1" thickBot="1">
      <c r="A35" s="205" t="s">
        <v>15</v>
      </c>
      <c r="B35" s="200">
        <f>B15+B20+B25+B30</f>
        <v>79.620999999999995</v>
      </c>
      <c r="C35" s="201">
        <f>C15</f>
        <v>156.6</v>
      </c>
      <c r="D35" s="454">
        <f t="shared" ref="D35:K35" si="7">D15+D20+D25+D30</f>
        <v>12.49</v>
      </c>
      <c r="E35" s="455"/>
      <c r="F35" s="200">
        <f>F15</f>
        <v>8265</v>
      </c>
      <c r="G35" s="456">
        <f t="shared" si="7"/>
        <v>5.6310000000000002</v>
      </c>
      <c r="H35" s="457"/>
      <c r="I35" s="238">
        <f t="shared" si="7"/>
        <v>7.7574899999999998</v>
      </c>
      <c r="J35" s="200">
        <f t="shared" si="7"/>
        <v>43.682426190000001</v>
      </c>
      <c r="K35" s="202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58" t="s">
        <v>484</v>
      </c>
      <c r="B37" s="458"/>
      <c r="C37" s="458"/>
      <c r="D37" s="458"/>
      <c r="E37" s="460" t="s">
        <v>204</v>
      </c>
      <c r="F37" s="460"/>
      <c r="G37" s="460"/>
      <c r="H37" s="460" t="s">
        <v>204</v>
      </c>
      <c r="I37" s="460"/>
      <c r="J37" s="460"/>
      <c r="K37" s="460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1" t="s">
        <v>486</v>
      </c>
      <c r="J38" s="461"/>
      <c r="K38" s="461"/>
    </row>
    <row r="39" spans="1:11" ht="26.25" customHeight="1">
      <c r="A39" s="459" t="s">
        <v>64</v>
      </c>
      <c r="B39" s="459"/>
      <c r="C39" s="459"/>
      <c r="D39" s="459"/>
      <c r="E39" s="459" t="s">
        <v>65</v>
      </c>
      <c r="F39" s="459"/>
      <c r="G39" s="459"/>
      <c r="H39" s="459" t="s">
        <v>501</v>
      </c>
      <c r="I39" s="459"/>
      <c r="J39" s="459"/>
      <c r="K39" s="459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3" t="s">
        <v>206</v>
      </c>
      <c r="J1" s="191"/>
      <c r="K1" s="191"/>
      <c r="L1" s="191"/>
      <c r="M1" s="191"/>
      <c r="N1" s="191"/>
      <c r="O1" s="191"/>
      <c r="P1" s="38"/>
    </row>
    <row r="2" spans="1:16" ht="21">
      <c r="A2" s="1"/>
      <c r="I2" s="183" t="s">
        <v>134</v>
      </c>
      <c r="J2" s="191"/>
      <c r="K2" s="191"/>
      <c r="L2" s="191"/>
      <c r="M2" s="191"/>
      <c r="N2" s="191"/>
      <c r="O2" s="191"/>
      <c r="P2" s="38"/>
    </row>
    <row r="3" spans="1:16" ht="21">
      <c r="A3" s="1"/>
      <c r="I3" s="183" t="s">
        <v>529</v>
      </c>
      <c r="J3" s="191"/>
      <c r="K3" s="191"/>
      <c r="L3" s="191"/>
      <c r="M3" s="191"/>
      <c r="N3" s="191"/>
      <c r="O3" s="191"/>
      <c r="P3" s="38"/>
    </row>
    <row r="4" spans="1:16">
      <c r="A4" s="11"/>
    </row>
    <row r="5" spans="1:16" ht="26.25">
      <c r="A5" s="173"/>
      <c r="B5" s="154"/>
      <c r="C5" s="154"/>
      <c r="D5" s="154"/>
      <c r="E5" s="462" t="s">
        <v>552</v>
      </c>
      <c r="F5" s="462"/>
      <c r="G5" s="462"/>
      <c r="H5" s="462"/>
      <c r="I5" s="462"/>
      <c r="J5" s="154"/>
      <c r="K5" s="154"/>
      <c r="L5" s="154"/>
      <c r="M5" s="154"/>
      <c r="N5" s="154"/>
      <c r="O5" s="107"/>
    </row>
    <row r="6" spans="1:16" ht="25.5">
      <c r="A6" s="361" t="s">
        <v>208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107"/>
    </row>
    <row r="7" spans="1:16" ht="26.25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07"/>
    </row>
    <row r="8" spans="1:16" ht="26.25">
      <c r="A8" s="154"/>
      <c r="B8" s="154"/>
      <c r="C8" s="154"/>
      <c r="D8" s="469" t="s">
        <v>507</v>
      </c>
      <c r="E8" s="469"/>
      <c r="F8" s="469"/>
      <c r="G8" s="469"/>
      <c r="H8" s="469"/>
      <c r="I8" s="154"/>
      <c r="J8" s="154"/>
      <c r="K8" s="154"/>
      <c r="L8" s="154"/>
      <c r="M8" s="154"/>
      <c r="N8" s="192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3" t="s">
        <v>89</v>
      </c>
      <c r="B10" s="174" t="s">
        <v>5</v>
      </c>
      <c r="C10" s="174" t="s">
        <v>210</v>
      </c>
      <c r="D10" s="194" t="s">
        <v>211</v>
      </c>
      <c r="E10" s="194" t="s">
        <v>212</v>
      </c>
      <c r="F10" s="194" t="s">
        <v>213</v>
      </c>
      <c r="G10" s="194" t="s">
        <v>214</v>
      </c>
      <c r="H10" s="194" t="s">
        <v>215</v>
      </c>
      <c r="I10" s="194" t="s">
        <v>216</v>
      </c>
      <c r="J10" s="194" t="s">
        <v>217</v>
      </c>
      <c r="K10" s="194" t="s">
        <v>218</v>
      </c>
      <c r="L10" s="194" t="s">
        <v>219</v>
      </c>
      <c r="M10" s="194" t="s">
        <v>220</v>
      </c>
      <c r="N10" s="194" t="s">
        <v>221</v>
      </c>
      <c r="O10" s="194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4" t="s">
        <v>223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6"/>
    </row>
    <row r="13" spans="1:16" ht="48" customHeight="1" thickBot="1">
      <c r="A13" s="39" t="s">
        <v>224</v>
      </c>
      <c r="B13" s="88" t="s">
        <v>57</v>
      </c>
      <c r="C13" s="136">
        <f>D13+E13+F13+G13+H13+I13+J13+K13+L13+M13+N13+O13</f>
        <v>663.48</v>
      </c>
      <c r="D13" s="133">
        <v>146.32900000000001</v>
      </c>
      <c r="E13" s="133">
        <v>125.76300000000001</v>
      </c>
      <c r="F13" s="133">
        <v>109.58499999999999</v>
      </c>
      <c r="G13" s="133">
        <v>22.457999999999998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3">
        <v>26.762</v>
      </c>
      <c r="N13" s="133">
        <v>100.43600000000001</v>
      </c>
      <c r="O13" s="133">
        <v>132.14699999999999</v>
      </c>
    </row>
    <row r="14" spans="1:16" ht="43.5" customHeight="1" thickBot="1">
      <c r="A14" s="39" t="s">
        <v>225</v>
      </c>
      <c r="B14" s="88" t="s">
        <v>226</v>
      </c>
      <c r="C14" s="133">
        <v>19.46</v>
      </c>
      <c r="D14" s="133">
        <v>14.75</v>
      </c>
      <c r="E14" s="137">
        <v>15.5</v>
      </c>
      <c r="F14" s="137">
        <v>19.7</v>
      </c>
      <c r="G14" s="133">
        <v>50.51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3">
        <v>47.37</v>
      </c>
      <c r="N14" s="137">
        <v>20.8</v>
      </c>
      <c r="O14" s="133">
        <v>16.329999999999998</v>
      </c>
    </row>
    <row r="15" spans="1:16" ht="42" customHeight="1" thickBot="1">
      <c r="A15" s="39" t="s">
        <v>227</v>
      </c>
      <c r="B15" s="88" t="s">
        <v>228</v>
      </c>
      <c r="C15" s="133">
        <f>D15+E15+F15+G15+H15+I15+J15+K15+L15+M15+N15+O15</f>
        <v>12.915000000000001</v>
      </c>
      <c r="D15" s="133">
        <v>2.1579999999999999</v>
      </c>
      <c r="E15" s="133">
        <v>1.9490000000000001</v>
      </c>
      <c r="F15" s="133">
        <v>2.1589999999999998</v>
      </c>
      <c r="G15" s="133">
        <v>1.1339999999999999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133">
        <v>1.268</v>
      </c>
      <c r="N15" s="133">
        <v>2.089</v>
      </c>
      <c r="O15" s="133">
        <v>2.1579999999999999</v>
      </c>
    </row>
    <row r="16" spans="1:16" ht="45" customHeight="1" thickBot="1">
      <c r="A16" s="39" t="s">
        <v>229</v>
      </c>
      <c r="B16" s="88" t="s">
        <v>228</v>
      </c>
      <c r="C16" s="136">
        <f>D16+E16+F16+G16+H16+I16+J16+K16+L16+M16+N16+O16</f>
        <v>0</v>
      </c>
      <c r="D16" s="136">
        <v>0</v>
      </c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</row>
    <row r="17" spans="1:15" ht="31.5" customHeight="1" thickBot="1">
      <c r="A17" s="39" t="s">
        <v>230</v>
      </c>
      <c r="B17" s="88" t="s">
        <v>231</v>
      </c>
      <c r="C17" s="136">
        <v>0</v>
      </c>
      <c r="D17" s="136">
        <v>0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</row>
    <row r="18" spans="1:15" ht="42.75" customHeight="1" thickBot="1">
      <c r="A18" s="39" t="s">
        <v>232</v>
      </c>
      <c r="B18" s="88" t="s">
        <v>21</v>
      </c>
      <c r="C18" s="137">
        <f>D18+E18+F18+G18+H18+I18+J18+K18+L18+M18+N18+O18</f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f t="shared" ref="H18:K18" si="0">H16*H17</f>
        <v>0</v>
      </c>
      <c r="I18" s="137">
        <f t="shared" si="0"/>
        <v>0</v>
      </c>
      <c r="J18" s="137">
        <f t="shared" si="0"/>
        <v>0</v>
      </c>
      <c r="K18" s="137">
        <f t="shared" si="0"/>
        <v>0</v>
      </c>
      <c r="L18" s="137">
        <v>0</v>
      </c>
      <c r="M18" s="137">
        <v>0</v>
      </c>
      <c r="N18" s="137">
        <v>0</v>
      </c>
      <c r="O18" s="137">
        <v>0</v>
      </c>
    </row>
    <row r="19" spans="1:15" ht="42" customHeight="1" thickBot="1">
      <c r="A19" s="39" t="s">
        <v>233</v>
      </c>
      <c r="B19" s="88" t="s">
        <v>228</v>
      </c>
      <c r="C19" s="133">
        <f>D19+E19+F19+G19+H19+I19+J19+K19+L19+M19+N19+O19</f>
        <v>12.915000000000001</v>
      </c>
      <c r="D19" s="133">
        <v>2.1579999999999999</v>
      </c>
      <c r="E19" s="133">
        <v>1.9490000000000001</v>
      </c>
      <c r="F19" s="133">
        <v>2.1589999999999998</v>
      </c>
      <c r="G19" s="133">
        <v>1.1339999999999999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3">
        <v>1.268</v>
      </c>
      <c r="N19" s="133">
        <v>2.089</v>
      </c>
      <c r="O19" s="133">
        <v>2.1579999999999999</v>
      </c>
    </row>
    <row r="20" spans="1:15" ht="28.5" customHeight="1" thickBot="1">
      <c r="A20" s="39" t="s">
        <v>234</v>
      </c>
      <c r="B20" s="88" t="s">
        <v>231</v>
      </c>
      <c r="C20" s="133">
        <v>2.355</v>
      </c>
      <c r="D20" s="133">
        <v>2.355</v>
      </c>
      <c r="E20" s="133">
        <v>2.355</v>
      </c>
      <c r="F20" s="133">
        <v>2.355</v>
      </c>
      <c r="G20" s="133">
        <v>2.355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3">
        <v>2.355</v>
      </c>
      <c r="N20" s="133">
        <v>2.355</v>
      </c>
      <c r="O20" s="133">
        <v>2.355</v>
      </c>
    </row>
    <row r="21" spans="1:15" ht="24.75" customHeight="1" thickBot="1">
      <c r="A21" s="39" t="s">
        <v>235</v>
      </c>
      <c r="B21" s="88" t="s">
        <v>21</v>
      </c>
      <c r="C21" s="137">
        <f>D21+E21+F21+G21+H21+I21+J21+K21+L21+M21+N21+O21</f>
        <v>30.414825</v>
      </c>
      <c r="D21" s="137">
        <f>D19*D20</f>
        <v>5.08209</v>
      </c>
      <c r="E21" s="137">
        <f>E19*E20</f>
        <v>4.5898950000000003</v>
      </c>
      <c r="F21" s="137">
        <f>F19*F20</f>
        <v>5.0844449999999997</v>
      </c>
      <c r="G21" s="137">
        <f>G19*G20</f>
        <v>2.6705699999999997</v>
      </c>
      <c r="H21" s="137">
        <f t="shared" ref="H21" si="1">H19*H20</f>
        <v>0</v>
      </c>
      <c r="I21" s="137">
        <f t="shared" ref="I21" si="2">I19*I20</f>
        <v>0</v>
      </c>
      <c r="J21" s="137">
        <f t="shared" ref="J21" si="3">J19*J20</f>
        <v>0</v>
      </c>
      <c r="K21" s="137">
        <f t="shared" ref="K21" si="4">K19*K20</f>
        <v>0</v>
      </c>
      <c r="L21" s="137">
        <f t="shared" ref="L21" si="5">L19*L20</f>
        <v>0</v>
      </c>
      <c r="M21" s="137">
        <f>M19*M20</f>
        <v>2.9861399999999998</v>
      </c>
      <c r="N21" s="137">
        <f t="shared" ref="N21:O21" si="6">N19*N20</f>
        <v>4.9195950000000002</v>
      </c>
      <c r="O21" s="137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7">
        <f>C18+C21</f>
        <v>30.414825</v>
      </c>
      <c r="D22" s="137">
        <f t="shared" ref="D22:O22" si="7">D18+D21</f>
        <v>5.08209</v>
      </c>
      <c r="E22" s="137">
        <f t="shared" si="7"/>
        <v>4.5898950000000003</v>
      </c>
      <c r="F22" s="137">
        <f t="shared" si="7"/>
        <v>5.0844449999999997</v>
      </c>
      <c r="G22" s="137">
        <f t="shared" si="7"/>
        <v>2.6705699999999997</v>
      </c>
      <c r="H22" s="137">
        <f t="shared" si="7"/>
        <v>0</v>
      </c>
      <c r="I22" s="137">
        <f t="shared" si="7"/>
        <v>0</v>
      </c>
      <c r="J22" s="137">
        <f t="shared" si="7"/>
        <v>0</v>
      </c>
      <c r="K22" s="137">
        <f t="shared" si="7"/>
        <v>0</v>
      </c>
      <c r="L22" s="137">
        <f t="shared" si="7"/>
        <v>0</v>
      </c>
      <c r="M22" s="137">
        <f t="shared" si="7"/>
        <v>2.9861399999999998</v>
      </c>
      <c r="N22" s="137">
        <f t="shared" si="7"/>
        <v>4.9195950000000002</v>
      </c>
      <c r="O22" s="137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6">
        <f>D23+E23+F23+G23+H23+I23+J23+K23+L23+M23+N23+O23</f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</row>
    <row r="24" spans="1:15" ht="43.5" customHeight="1" thickBot="1">
      <c r="A24" s="39" t="s">
        <v>239</v>
      </c>
      <c r="B24" s="88" t="s">
        <v>240</v>
      </c>
      <c r="C24" s="136">
        <f t="shared" ref="C24:C25" si="8">D24+E24+F24+G24+H24+I24+J24+K24+L24+M24+N24+O24</f>
        <v>0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</row>
    <row r="25" spans="1:15" ht="42.75" customHeight="1" thickBot="1">
      <c r="A25" s="39" t="s">
        <v>241</v>
      </c>
      <c r="B25" s="88" t="s">
        <v>21</v>
      </c>
      <c r="C25" s="137">
        <f t="shared" si="8"/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</row>
    <row r="26" spans="1:15" ht="61.5" customHeight="1" thickBot="1">
      <c r="A26" s="39" t="s">
        <v>242</v>
      </c>
      <c r="B26" s="88" t="s">
        <v>21</v>
      </c>
      <c r="C26" s="137">
        <f>C22+C25</f>
        <v>30.414825</v>
      </c>
      <c r="D26" s="137">
        <f t="shared" ref="D26:O26" si="9">D22+D25</f>
        <v>5.08209</v>
      </c>
      <c r="E26" s="137">
        <f t="shared" si="9"/>
        <v>4.5898950000000003</v>
      </c>
      <c r="F26" s="137">
        <f t="shared" si="9"/>
        <v>5.0844449999999997</v>
      </c>
      <c r="G26" s="137">
        <f t="shared" si="9"/>
        <v>2.6705699999999997</v>
      </c>
      <c r="H26" s="137">
        <f t="shared" si="9"/>
        <v>0</v>
      </c>
      <c r="I26" s="137">
        <f t="shared" si="9"/>
        <v>0</v>
      </c>
      <c r="J26" s="137">
        <f t="shared" si="9"/>
        <v>0</v>
      </c>
      <c r="K26" s="137">
        <f t="shared" si="9"/>
        <v>0</v>
      </c>
      <c r="L26" s="137">
        <f t="shared" si="9"/>
        <v>0</v>
      </c>
      <c r="M26" s="137">
        <f t="shared" si="9"/>
        <v>2.9861399999999998</v>
      </c>
      <c r="N26" s="137">
        <f t="shared" si="9"/>
        <v>4.9195950000000002</v>
      </c>
      <c r="O26" s="137">
        <f t="shared" si="9"/>
        <v>5.08209</v>
      </c>
    </row>
    <row r="27" spans="1:15" ht="27" customHeight="1" thickBot="1">
      <c r="A27" s="464" t="s">
        <v>243</v>
      </c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6"/>
    </row>
    <row r="28" spans="1:15" ht="42.75" customHeight="1" thickBot="1">
      <c r="A28" s="39" t="s">
        <v>244</v>
      </c>
      <c r="B28" s="88" t="s">
        <v>57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</row>
    <row r="29" spans="1:15" ht="46.5" customHeight="1" thickBot="1">
      <c r="A29" s="39" t="s">
        <v>245</v>
      </c>
      <c r="B29" s="88" t="s">
        <v>246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</row>
    <row r="30" spans="1:15" ht="50.25" customHeight="1" thickBot="1">
      <c r="A30" s="39" t="s">
        <v>227</v>
      </c>
      <c r="B30" s="88" t="s">
        <v>228</v>
      </c>
      <c r="C30" s="136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</row>
    <row r="31" spans="1:15" ht="43.5" customHeight="1" thickBot="1">
      <c r="A31" s="39" t="s">
        <v>229</v>
      </c>
      <c r="B31" s="88" t="s">
        <v>228</v>
      </c>
      <c r="C31" s="136">
        <v>0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</row>
    <row r="32" spans="1:15" ht="25.5" customHeight="1" thickBot="1">
      <c r="A32" s="39" t="s">
        <v>230</v>
      </c>
      <c r="B32" s="88" t="s">
        <v>231</v>
      </c>
      <c r="C32" s="136">
        <v>0</v>
      </c>
      <c r="D32" s="136">
        <v>0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</row>
    <row r="33" spans="1:15" ht="25.5" customHeight="1" thickBot="1">
      <c r="A33" s="39" t="s">
        <v>232</v>
      </c>
      <c r="B33" s="88" t="s">
        <v>21</v>
      </c>
      <c r="C33" s="136">
        <v>0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</row>
    <row r="34" spans="1:15" ht="44.25" customHeight="1" thickBot="1">
      <c r="A34" s="39" t="s">
        <v>233</v>
      </c>
      <c r="B34" s="88" t="s">
        <v>228</v>
      </c>
      <c r="C34" s="136">
        <v>0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</row>
    <row r="35" spans="1:15" ht="26.25" customHeight="1" thickBot="1">
      <c r="A35" s="39" t="s">
        <v>234</v>
      </c>
      <c r="B35" s="88" t="s">
        <v>231</v>
      </c>
      <c r="C35" s="136">
        <v>0</v>
      </c>
      <c r="D35" s="136">
        <v>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</row>
    <row r="36" spans="1:15" ht="27" customHeight="1" thickBot="1">
      <c r="A36" s="39" t="s">
        <v>235</v>
      </c>
      <c r="B36" s="88" t="s">
        <v>21</v>
      </c>
      <c r="C36" s="136">
        <v>0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</row>
    <row r="37" spans="1:15" ht="26.25" customHeight="1" thickBot="1">
      <c r="A37" s="39" t="s">
        <v>236</v>
      </c>
      <c r="B37" s="88" t="s">
        <v>21</v>
      </c>
      <c r="C37" s="136">
        <v>0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</row>
    <row r="38" spans="1:15" ht="43.5" customHeight="1" thickBot="1">
      <c r="A38" s="39" t="s">
        <v>237</v>
      </c>
      <c r="B38" s="88" t="s">
        <v>238</v>
      </c>
      <c r="C38" s="136">
        <v>0</v>
      </c>
      <c r="D38" s="136">
        <v>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</row>
    <row r="39" spans="1:15" ht="43.5" customHeight="1" thickBot="1">
      <c r="A39" s="39" t="s">
        <v>239</v>
      </c>
      <c r="B39" s="88" t="s">
        <v>240</v>
      </c>
      <c r="C39" s="136">
        <v>0</v>
      </c>
      <c r="D39" s="136">
        <v>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136">
        <v>0</v>
      </c>
      <c r="N39" s="136">
        <v>0</v>
      </c>
      <c r="O39" s="136">
        <v>0</v>
      </c>
    </row>
    <row r="40" spans="1:15" ht="46.5" customHeight="1" thickBot="1">
      <c r="A40" s="39" t="s">
        <v>241</v>
      </c>
      <c r="B40" s="88" t="s">
        <v>21</v>
      </c>
      <c r="C40" s="136">
        <v>0</v>
      </c>
      <c r="D40" s="136">
        <v>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36">
        <v>0</v>
      </c>
      <c r="L40" s="136">
        <v>0</v>
      </c>
      <c r="M40" s="136">
        <v>0</v>
      </c>
      <c r="N40" s="136">
        <v>0</v>
      </c>
      <c r="O40" s="136">
        <v>0</v>
      </c>
    </row>
    <row r="41" spans="1:15" ht="57" customHeight="1" thickBot="1">
      <c r="A41" s="39" t="s">
        <v>247</v>
      </c>
      <c r="B41" s="88" t="s">
        <v>21</v>
      </c>
      <c r="C41" s="136">
        <v>0</v>
      </c>
      <c r="D41" s="136">
        <v>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136">
        <v>0</v>
      </c>
      <c r="K41" s="136">
        <v>0</v>
      </c>
      <c r="L41" s="136">
        <v>0</v>
      </c>
      <c r="M41" s="136">
        <v>0</v>
      </c>
      <c r="N41" s="136">
        <v>0</v>
      </c>
      <c r="O41" s="136">
        <v>0</v>
      </c>
    </row>
    <row r="42" spans="1:15" ht="24.75" customHeight="1" thickBot="1">
      <c r="A42" s="464" t="s">
        <v>248</v>
      </c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6"/>
    </row>
    <row r="43" spans="1:15" ht="27" customHeight="1" thickBot="1">
      <c r="A43" s="39" t="s">
        <v>249</v>
      </c>
      <c r="B43" s="88" t="s">
        <v>57</v>
      </c>
      <c r="C43" s="133">
        <f t="shared" ref="C43:C46" si="10">D43+E43+F43+G43+H43+I43+J43+K43+L43+M43+N43+O43</f>
        <v>663.48</v>
      </c>
      <c r="D43" s="133">
        <f t="shared" ref="D43:N43" si="11">D13</f>
        <v>146.32900000000001</v>
      </c>
      <c r="E43" s="133">
        <f t="shared" si="11"/>
        <v>125.76300000000001</v>
      </c>
      <c r="F43" s="133">
        <f t="shared" si="11"/>
        <v>109.58499999999999</v>
      </c>
      <c r="G43" s="133">
        <f t="shared" si="11"/>
        <v>22.457999999999998</v>
      </c>
      <c r="H43" s="136">
        <f t="shared" si="11"/>
        <v>0</v>
      </c>
      <c r="I43" s="136">
        <f t="shared" si="11"/>
        <v>0</v>
      </c>
      <c r="J43" s="136">
        <f t="shared" si="11"/>
        <v>0</v>
      </c>
      <c r="K43" s="136">
        <f t="shared" si="11"/>
        <v>0</v>
      </c>
      <c r="L43" s="136">
        <f t="shared" si="11"/>
        <v>0</v>
      </c>
      <c r="M43" s="133">
        <f t="shared" si="11"/>
        <v>26.762</v>
      </c>
      <c r="N43" s="133">
        <f t="shared" si="11"/>
        <v>100.43600000000001</v>
      </c>
      <c r="O43" s="133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7">
        <f t="shared" si="10"/>
        <v>0</v>
      </c>
      <c r="D44" s="137">
        <v>0</v>
      </c>
      <c r="E44" s="137">
        <v>0</v>
      </c>
      <c r="F44" s="137">
        <v>0</v>
      </c>
      <c r="G44" s="137">
        <v>0</v>
      </c>
      <c r="H44" s="137">
        <f t="shared" ref="H44:L44" si="12">H14</f>
        <v>0</v>
      </c>
      <c r="I44" s="137">
        <f t="shared" si="12"/>
        <v>0</v>
      </c>
      <c r="J44" s="137">
        <f t="shared" si="12"/>
        <v>0</v>
      </c>
      <c r="K44" s="137">
        <f t="shared" si="12"/>
        <v>0</v>
      </c>
      <c r="L44" s="137">
        <f t="shared" si="12"/>
        <v>0</v>
      </c>
      <c r="M44" s="137">
        <v>0</v>
      </c>
      <c r="N44" s="137">
        <v>0</v>
      </c>
      <c r="O44" s="137">
        <v>0</v>
      </c>
    </row>
    <row r="45" spans="1:15" ht="40.5" customHeight="1" thickBot="1">
      <c r="A45" s="39" t="s">
        <v>227</v>
      </c>
      <c r="B45" s="88" t="s">
        <v>228</v>
      </c>
      <c r="C45" s="136">
        <f t="shared" si="10"/>
        <v>0</v>
      </c>
      <c r="D45" s="136">
        <v>0</v>
      </c>
      <c r="E45" s="136">
        <v>0</v>
      </c>
      <c r="F45" s="136">
        <v>0</v>
      </c>
      <c r="G45" s="136">
        <v>0</v>
      </c>
      <c r="H45" s="136">
        <f t="shared" ref="H45:L45" si="13">H15</f>
        <v>0</v>
      </c>
      <c r="I45" s="136">
        <f t="shared" si="13"/>
        <v>0</v>
      </c>
      <c r="J45" s="136">
        <f t="shared" si="13"/>
        <v>0</v>
      </c>
      <c r="K45" s="136">
        <f t="shared" si="13"/>
        <v>0</v>
      </c>
      <c r="L45" s="136">
        <f t="shared" si="13"/>
        <v>0</v>
      </c>
      <c r="M45" s="136">
        <v>0</v>
      </c>
      <c r="N45" s="136">
        <v>0</v>
      </c>
      <c r="O45" s="136">
        <v>0</v>
      </c>
    </row>
    <row r="46" spans="1:15" ht="40.5" customHeight="1" thickBot="1">
      <c r="A46" s="39" t="s">
        <v>229</v>
      </c>
      <c r="B46" s="88" t="s">
        <v>228</v>
      </c>
      <c r="C46" s="136">
        <f t="shared" si="10"/>
        <v>0</v>
      </c>
      <c r="D46" s="136">
        <f t="shared" ref="D46:N46" si="14">D16</f>
        <v>0</v>
      </c>
      <c r="E46" s="136">
        <f t="shared" si="14"/>
        <v>0</v>
      </c>
      <c r="F46" s="136">
        <f t="shared" si="14"/>
        <v>0</v>
      </c>
      <c r="G46" s="136">
        <f t="shared" si="14"/>
        <v>0</v>
      </c>
      <c r="H46" s="136">
        <f t="shared" si="14"/>
        <v>0</v>
      </c>
      <c r="I46" s="136">
        <f t="shared" si="14"/>
        <v>0</v>
      </c>
      <c r="J46" s="136">
        <f t="shared" si="14"/>
        <v>0</v>
      </c>
      <c r="K46" s="136">
        <f t="shared" si="14"/>
        <v>0</v>
      </c>
      <c r="L46" s="136">
        <f t="shared" si="14"/>
        <v>0</v>
      </c>
      <c r="M46" s="136">
        <f t="shared" si="14"/>
        <v>0</v>
      </c>
      <c r="N46" s="136">
        <f t="shared" si="14"/>
        <v>0</v>
      </c>
      <c r="O46" s="136">
        <f>O16</f>
        <v>0</v>
      </c>
    </row>
    <row r="47" spans="1:15" ht="24.75" customHeight="1" thickBot="1">
      <c r="A47" s="39" t="s">
        <v>230</v>
      </c>
      <c r="B47" s="88" t="s">
        <v>231</v>
      </c>
      <c r="C47" s="136">
        <f t="shared" ref="C47:N47" si="15">C17</f>
        <v>0</v>
      </c>
      <c r="D47" s="136">
        <f t="shared" si="15"/>
        <v>0</v>
      </c>
      <c r="E47" s="136">
        <f t="shared" si="15"/>
        <v>0</v>
      </c>
      <c r="F47" s="136">
        <f t="shared" si="15"/>
        <v>0</v>
      </c>
      <c r="G47" s="136">
        <f t="shared" si="15"/>
        <v>0</v>
      </c>
      <c r="H47" s="136">
        <f t="shared" si="15"/>
        <v>0</v>
      </c>
      <c r="I47" s="136">
        <f t="shared" si="15"/>
        <v>0</v>
      </c>
      <c r="J47" s="136">
        <f t="shared" si="15"/>
        <v>0</v>
      </c>
      <c r="K47" s="136">
        <f t="shared" si="15"/>
        <v>0</v>
      </c>
      <c r="L47" s="136">
        <f t="shared" si="15"/>
        <v>0</v>
      </c>
      <c r="M47" s="136">
        <f t="shared" si="15"/>
        <v>0</v>
      </c>
      <c r="N47" s="136">
        <f t="shared" si="15"/>
        <v>0</v>
      </c>
      <c r="O47" s="136">
        <f>O17</f>
        <v>0</v>
      </c>
    </row>
    <row r="49" spans="1:15" ht="19.5" customHeight="1">
      <c r="A49" s="468" t="s">
        <v>497</v>
      </c>
      <c r="B49" s="468"/>
      <c r="C49" s="468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7" t="s">
        <v>498</v>
      </c>
      <c r="B50" s="467"/>
      <c r="C50" s="96"/>
      <c r="D50" s="91"/>
      <c r="E50" s="91"/>
      <c r="F50" s="91"/>
      <c r="G50" s="91"/>
      <c r="H50" s="91"/>
      <c r="I50" s="91"/>
      <c r="J50" s="91"/>
      <c r="K50" s="365" t="s">
        <v>486</v>
      </c>
      <c r="L50" s="365"/>
      <c r="M50" s="365"/>
      <c r="N50" s="365"/>
      <c r="O50" s="14"/>
    </row>
    <row r="51" spans="1:15" ht="25.5" customHeight="1">
      <c r="A51" s="463" t="s">
        <v>64</v>
      </c>
      <c r="B51" s="463"/>
      <c r="C51" s="36"/>
      <c r="D51" s="36"/>
      <c r="E51" s="36"/>
      <c r="F51" s="463" t="s">
        <v>65</v>
      </c>
      <c r="G51" s="463"/>
      <c r="H51" s="463"/>
      <c r="I51" s="463"/>
      <c r="J51" s="36"/>
      <c r="K51" s="463" t="s">
        <v>66</v>
      </c>
      <c r="L51" s="463"/>
      <c r="M51" s="463"/>
      <c r="N51" s="463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3" t="s">
        <v>327</v>
      </c>
      <c r="F1" s="183"/>
      <c r="G1" s="151"/>
    </row>
    <row r="2" spans="1:7" ht="20.25">
      <c r="A2" s="1"/>
      <c r="B2" s="38"/>
      <c r="C2" s="38"/>
      <c r="E2" s="183" t="s">
        <v>326</v>
      </c>
      <c r="F2" s="183" t="s">
        <v>251</v>
      </c>
      <c r="G2" s="151"/>
    </row>
    <row r="3" spans="1:7" ht="20.25">
      <c r="A3" s="1"/>
      <c r="B3" s="38"/>
      <c r="C3" s="38"/>
      <c r="E3" s="183" t="s">
        <v>174</v>
      </c>
      <c r="F3" s="183"/>
      <c r="G3" s="151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1"/>
      <c r="B6" s="361"/>
      <c r="C6" s="361"/>
      <c r="D6" s="361"/>
      <c r="E6" s="361"/>
      <c r="F6" s="361"/>
      <c r="G6" s="146"/>
    </row>
    <row r="7" spans="1:7" ht="25.5">
      <c r="A7" s="469" t="s">
        <v>551</v>
      </c>
      <c r="B7" s="469"/>
      <c r="C7" s="469"/>
      <c r="D7" s="469"/>
      <c r="E7" s="469"/>
      <c r="F7" s="469"/>
      <c r="G7" s="469"/>
    </row>
    <row r="8" spans="1:7" ht="25.5">
      <c r="A8" s="469" t="s">
        <v>328</v>
      </c>
      <c r="B8" s="469"/>
      <c r="C8" s="469"/>
      <c r="D8" s="469"/>
      <c r="E8" s="469"/>
      <c r="F8" s="469"/>
      <c r="G8" s="469"/>
    </row>
    <row r="9" spans="1:7" ht="39" customHeight="1" thickBot="1">
      <c r="A9" s="184"/>
      <c r="B9" s="359" t="s">
        <v>528</v>
      </c>
      <c r="C9" s="359"/>
      <c r="D9" s="359"/>
      <c r="E9" s="359"/>
      <c r="F9" s="359"/>
      <c r="G9" s="184"/>
    </row>
    <row r="10" spans="1:7" ht="39" customHeight="1" thickBot="1">
      <c r="A10" s="184"/>
      <c r="B10" s="359" t="s">
        <v>527</v>
      </c>
      <c r="C10" s="359"/>
      <c r="D10" s="359"/>
      <c r="E10" s="359"/>
      <c r="F10" s="359"/>
      <c r="G10" s="184"/>
    </row>
    <row r="11" spans="1:7" ht="86.25" customHeight="1" thickBot="1">
      <c r="A11" s="185" t="s">
        <v>69</v>
      </c>
      <c r="B11" s="186" t="s">
        <v>4</v>
      </c>
      <c r="C11" s="186" t="s">
        <v>5</v>
      </c>
      <c r="D11" s="186" t="s">
        <v>252</v>
      </c>
      <c r="E11" s="186" t="s">
        <v>135</v>
      </c>
      <c r="F11" s="186" t="s">
        <v>253</v>
      </c>
      <c r="G11" s="186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1" t="s">
        <v>7</v>
      </c>
      <c r="B13" s="472"/>
      <c r="C13" s="472"/>
      <c r="D13" s="472"/>
      <c r="E13" s="472"/>
      <c r="F13" s="472"/>
      <c r="G13" s="473"/>
    </row>
    <row r="14" spans="1:7" ht="52.5" customHeight="1" thickBot="1">
      <c r="A14" s="32">
        <v>1</v>
      </c>
      <c r="B14" s="190" t="s">
        <v>255</v>
      </c>
      <c r="C14" s="231" t="s">
        <v>170</v>
      </c>
      <c r="D14" s="179">
        <v>0.92700000000000005</v>
      </c>
      <c r="E14" s="179">
        <v>0.92700000000000005</v>
      </c>
      <c r="F14" s="179">
        <v>0.92700000000000005</v>
      </c>
      <c r="G14" s="179">
        <v>0.92700000000000005</v>
      </c>
    </row>
    <row r="15" spans="1:7" ht="50.25" customHeight="1" thickBot="1">
      <c r="A15" s="32">
        <v>2</v>
      </c>
      <c r="B15" s="190" t="s">
        <v>256</v>
      </c>
      <c r="C15" s="231" t="s">
        <v>170</v>
      </c>
      <c r="D15" s="179">
        <v>0.34660000000000002</v>
      </c>
      <c r="E15" s="179">
        <v>0.34660000000000002</v>
      </c>
      <c r="F15" s="179">
        <v>0.34660000000000002</v>
      </c>
      <c r="G15" s="179">
        <v>0.34660000000000002</v>
      </c>
    </row>
    <row r="16" spans="1:7" ht="69" customHeight="1" thickBot="1">
      <c r="A16" s="32">
        <v>3</v>
      </c>
      <c r="B16" s="190" t="s">
        <v>257</v>
      </c>
      <c r="C16" s="231" t="s">
        <v>539</v>
      </c>
      <c r="D16" s="181" t="s">
        <v>516</v>
      </c>
      <c r="E16" s="179">
        <v>134.6</v>
      </c>
      <c r="F16" s="179">
        <v>132.6</v>
      </c>
      <c r="G16" s="179">
        <v>135.03</v>
      </c>
    </row>
    <row r="17" spans="1:7" ht="30" customHeight="1" thickBot="1">
      <c r="A17" s="32">
        <v>3.1</v>
      </c>
      <c r="B17" s="190" t="s">
        <v>258</v>
      </c>
      <c r="C17" s="232"/>
      <c r="D17" s="180">
        <v>0</v>
      </c>
      <c r="E17" s="180">
        <v>0</v>
      </c>
      <c r="F17" s="180">
        <v>0</v>
      </c>
      <c r="G17" s="180">
        <v>0</v>
      </c>
    </row>
    <row r="18" spans="1:7" ht="69" customHeight="1" thickBot="1">
      <c r="A18" s="32">
        <v>4</v>
      </c>
      <c r="B18" s="190" t="s">
        <v>259</v>
      </c>
      <c r="C18" s="231" t="s">
        <v>260</v>
      </c>
      <c r="D18" s="179">
        <v>158.22</v>
      </c>
      <c r="E18" s="180">
        <v>156.13</v>
      </c>
      <c r="F18" s="180">
        <v>153.6</v>
      </c>
      <c r="G18" s="179">
        <v>156.63</v>
      </c>
    </row>
    <row r="19" spans="1:7" ht="75.75" customHeight="1" thickBot="1">
      <c r="A19" s="32">
        <v>5</v>
      </c>
      <c r="B19" s="190" t="s">
        <v>261</v>
      </c>
      <c r="C19" s="231" t="s">
        <v>260</v>
      </c>
      <c r="D19" s="179">
        <v>153.16</v>
      </c>
      <c r="E19" s="179">
        <v>151.08000000000001</v>
      </c>
      <c r="F19" s="179">
        <v>151.08000000000001</v>
      </c>
      <c r="G19" s="180">
        <v>150.9</v>
      </c>
    </row>
    <row r="20" spans="1:7" ht="32.25" customHeight="1" thickBot="1">
      <c r="A20" s="32">
        <v>6</v>
      </c>
      <c r="B20" s="190" t="s">
        <v>262</v>
      </c>
      <c r="C20" s="231" t="s">
        <v>57</v>
      </c>
      <c r="D20" s="179">
        <v>634.34299999999996</v>
      </c>
      <c r="E20" s="188">
        <v>538.79</v>
      </c>
      <c r="F20" s="188">
        <v>905.31</v>
      </c>
      <c r="G20" s="179">
        <v>663.48199999999997</v>
      </c>
    </row>
    <row r="21" spans="1:7" ht="65.25" customHeight="1" thickBot="1">
      <c r="A21" s="32">
        <v>7</v>
      </c>
      <c r="B21" s="190" t="s">
        <v>263</v>
      </c>
      <c r="C21" s="231" t="s">
        <v>57</v>
      </c>
      <c r="D21" s="180">
        <v>0</v>
      </c>
      <c r="E21" s="180">
        <v>0</v>
      </c>
      <c r="F21" s="180">
        <v>0</v>
      </c>
      <c r="G21" s="180">
        <v>0</v>
      </c>
    </row>
    <row r="22" spans="1:7" ht="48.75" customHeight="1" thickBot="1">
      <c r="A22" s="32">
        <v>8</v>
      </c>
      <c r="B22" s="190" t="s">
        <v>264</v>
      </c>
      <c r="C22" s="231" t="s">
        <v>57</v>
      </c>
      <c r="D22" s="179">
        <v>634.34299999999996</v>
      </c>
      <c r="E22" s="188">
        <v>538.79</v>
      </c>
      <c r="F22" s="188">
        <v>905.31</v>
      </c>
      <c r="G22" s="179">
        <v>663.48199999999997</v>
      </c>
    </row>
    <row r="23" spans="1:7" ht="44.25" customHeight="1" thickBot="1">
      <c r="A23" s="32">
        <v>9</v>
      </c>
      <c r="B23" s="190" t="s">
        <v>265</v>
      </c>
      <c r="C23" s="231" t="s">
        <v>266</v>
      </c>
      <c r="D23" s="180">
        <v>0</v>
      </c>
      <c r="E23" s="180">
        <v>0</v>
      </c>
      <c r="F23" s="180">
        <v>0</v>
      </c>
      <c r="G23" s="180">
        <v>0</v>
      </c>
    </row>
    <row r="24" spans="1:7" ht="48" customHeight="1" thickBot="1">
      <c r="A24" s="32">
        <v>10</v>
      </c>
      <c r="B24" s="190" t="s">
        <v>267</v>
      </c>
      <c r="C24" s="231" t="s">
        <v>268</v>
      </c>
      <c r="D24" s="180">
        <v>0</v>
      </c>
      <c r="E24" s="180">
        <v>0</v>
      </c>
      <c r="F24" s="180">
        <v>0</v>
      </c>
      <c r="G24" s="180">
        <v>0</v>
      </c>
    </row>
    <row r="25" spans="1:7" ht="34.5" customHeight="1" thickBot="1">
      <c r="A25" s="32">
        <v>11</v>
      </c>
      <c r="B25" s="190" t="s">
        <v>269</v>
      </c>
      <c r="C25" s="231" t="s">
        <v>21</v>
      </c>
      <c r="D25" s="179">
        <v>33.32</v>
      </c>
      <c r="E25" s="179">
        <v>46.38</v>
      </c>
      <c r="F25" s="179">
        <v>155.15</v>
      </c>
      <c r="G25" s="179">
        <v>132.22</v>
      </c>
    </row>
    <row r="26" spans="1:7" ht="49.5" customHeight="1" thickBot="1">
      <c r="A26" s="32">
        <v>12</v>
      </c>
      <c r="B26" s="190" t="s">
        <v>270</v>
      </c>
      <c r="C26" s="231" t="s">
        <v>21</v>
      </c>
      <c r="D26" s="179">
        <v>46.46</v>
      </c>
      <c r="E26" s="179">
        <v>42.28</v>
      </c>
      <c r="F26" s="179">
        <v>47.05</v>
      </c>
      <c r="G26" s="179">
        <v>67.81</v>
      </c>
    </row>
    <row r="27" spans="1:7" ht="45" customHeight="1" thickBot="1">
      <c r="A27" s="32">
        <v>12.1</v>
      </c>
      <c r="B27" s="190" t="s">
        <v>271</v>
      </c>
      <c r="C27" s="231" t="s">
        <v>21</v>
      </c>
      <c r="D27" s="179">
        <v>46.46</v>
      </c>
      <c r="E27" s="179">
        <v>42.28</v>
      </c>
      <c r="F27" s="179">
        <v>47.05</v>
      </c>
      <c r="G27" s="179">
        <v>67.81</v>
      </c>
    </row>
    <row r="28" spans="1:7" ht="46.5" customHeight="1" thickBot="1">
      <c r="A28" s="32">
        <v>13</v>
      </c>
      <c r="B28" s="190" t="s">
        <v>272</v>
      </c>
      <c r="C28" s="231" t="s">
        <v>21</v>
      </c>
      <c r="D28" s="179">
        <v>0.48</v>
      </c>
      <c r="E28" s="179">
        <v>5.18</v>
      </c>
      <c r="F28" s="189">
        <v>0</v>
      </c>
      <c r="G28" s="179">
        <v>4.54</v>
      </c>
    </row>
    <row r="29" spans="1:7" ht="45" customHeight="1" thickBot="1">
      <c r="A29" s="32">
        <v>14</v>
      </c>
      <c r="B29" s="190" t="s">
        <v>273</v>
      </c>
      <c r="C29" s="231" t="s">
        <v>21</v>
      </c>
      <c r="D29" s="179">
        <v>21.93</v>
      </c>
      <c r="E29" s="179">
        <v>39.520000000000003</v>
      </c>
      <c r="F29" s="179">
        <v>59.52</v>
      </c>
      <c r="G29" s="179">
        <v>30.42</v>
      </c>
    </row>
    <row r="30" spans="1:7" ht="36" customHeight="1" thickBot="1">
      <c r="A30" s="471" t="s">
        <v>274</v>
      </c>
      <c r="B30" s="472"/>
      <c r="C30" s="472"/>
      <c r="D30" s="472"/>
      <c r="E30" s="472"/>
      <c r="F30" s="472"/>
      <c r="G30" s="473"/>
    </row>
    <row r="31" spans="1:7" ht="66.75" customHeight="1" thickBot="1">
      <c r="A31" s="32">
        <v>1</v>
      </c>
      <c r="B31" s="190" t="s">
        <v>275</v>
      </c>
      <c r="C31" s="231" t="s">
        <v>276</v>
      </c>
      <c r="D31" s="180">
        <v>0</v>
      </c>
      <c r="E31" s="180">
        <v>0</v>
      </c>
      <c r="F31" s="180">
        <v>0</v>
      </c>
      <c r="G31" s="180">
        <v>0</v>
      </c>
    </row>
    <row r="32" spans="1:7" ht="51.75" customHeight="1" thickBot="1">
      <c r="A32" s="32">
        <v>2</v>
      </c>
      <c r="B32" s="190" t="s">
        <v>265</v>
      </c>
      <c r="C32" s="231" t="s">
        <v>266</v>
      </c>
      <c r="D32" s="180">
        <v>0</v>
      </c>
      <c r="E32" s="180">
        <v>0</v>
      </c>
      <c r="F32" s="180">
        <v>0</v>
      </c>
      <c r="G32" s="180">
        <v>0</v>
      </c>
    </row>
    <row r="33" spans="1:7" ht="42.75" customHeight="1" thickBot="1">
      <c r="A33" s="32">
        <v>3</v>
      </c>
      <c r="B33" s="190" t="s">
        <v>267</v>
      </c>
      <c r="C33" s="231" t="s">
        <v>268</v>
      </c>
      <c r="D33" s="180">
        <v>0</v>
      </c>
      <c r="E33" s="180">
        <v>0</v>
      </c>
      <c r="F33" s="180">
        <v>0</v>
      </c>
      <c r="G33" s="180">
        <v>0</v>
      </c>
    </row>
    <row r="34" spans="1:7" ht="42" customHeight="1" thickBot="1">
      <c r="A34" s="32">
        <v>4</v>
      </c>
      <c r="B34" s="190" t="s">
        <v>277</v>
      </c>
      <c r="C34" s="231" t="s">
        <v>57</v>
      </c>
      <c r="D34" s="180">
        <v>0</v>
      </c>
      <c r="E34" s="180">
        <v>0</v>
      </c>
      <c r="F34" s="180">
        <v>0</v>
      </c>
      <c r="G34" s="180">
        <v>0</v>
      </c>
    </row>
    <row r="35" spans="1:7" ht="24.75" customHeight="1" thickBot="1">
      <c r="A35" s="32">
        <v>5</v>
      </c>
      <c r="B35" s="190" t="s">
        <v>278</v>
      </c>
      <c r="C35" s="231" t="s">
        <v>57</v>
      </c>
      <c r="D35" s="180">
        <v>0</v>
      </c>
      <c r="E35" s="180">
        <v>0</v>
      </c>
      <c r="F35" s="180">
        <v>0</v>
      </c>
      <c r="G35" s="180">
        <v>0</v>
      </c>
    </row>
    <row r="36" spans="1:7" ht="33" customHeight="1" thickBot="1">
      <c r="A36" s="32">
        <v>5.0999999999999996</v>
      </c>
      <c r="B36" s="190" t="s">
        <v>279</v>
      </c>
      <c r="C36" s="231" t="s">
        <v>111</v>
      </c>
      <c r="D36" s="180">
        <v>0</v>
      </c>
      <c r="E36" s="180">
        <v>0</v>
      </c>
      <c r="F36" s="180">
        <v>0</v>
      </c>
      <c r="G36" s="180">
        <v>0</v>
      </c>
    </row>
    <row r="37" spans="1:7" ht="43.5" customHeight="1" thickBot="1">
      <c r="A37" s="32">
        <v>6</v>
      </c>
      <c r="B37" s="190" t="s">
        <v>280</v>
      </c>
      <c r="C37" s="231" t="s">
        <v>57</v>
      </c>
      <c r="D37" s="180">
        <v>0</v>
      </c>
      <c r="E37" s="180">
        <v>0</v>
      </c>
      <c r="F37" s="180">
        <v>0</v>
      </c>
      <c r="G37" s="180">
        <v>0</v>
      </c>
    </row>
    <row r="38" spans="1:7" ht="29.25" customHeight="1" thickBot="1">
      <c r="A38" s="32">
        <v>6.1</v>
      </c>
      <c r="B38" s="190" t="s">
        <v>279</v>
      </c>
      <c r="C38" s="231" t="s">
        <v>111</v>
      </c>
      <c r="D38" s="180">
        <v>0</v>
      </c>
      <c r="E38" s="180">
        <v>0</v>
      </c>
      <c r="F38" s="180">
        <v>0</v>
      </c>
      <c r="G38" s="180">
        <v>0</v>
      </c>
    </row>
    <row r="39" spans="1:7" ht="45" customHeight="1" thickBot="1">
      <c r="A39" s="32">
        <v>7</v>
      </c>
      <c r="B39" s="190" t="s">
        <v>281</v>
      </c>
      <c r="C39" s="231" t="s">
        <v>57</v>
      </c>
      <c r="D39" s="180">
        <v>0</v>
      </c>
      <c r="E39" s="180">
        <v>0</v>
      </c>
      <c r="F39" s="180">
        <v>0</v>
      </c>
      <c r="G39" s="180">
        <v>0</v>
      </c>
    </row>
    <row r="40" spans="1:7" ht="45.75" customHeight="1" thickBot="1">
      <c r="A40" s="32">
        <v>7.1</v>
      </c>
      <c r="B40" s="190" t="s">
        <v>282</v>
      </c>
      <c r="C40" s="231" t="s">
        <v>57</v>
      </c>
      <c r="D40" s="180">
        <v>0</v>
      </c>
      <c r="E40" s="180">
        <v>0</v>
      </c>
      <c r="F40" s="180">
        <v>0</v>
      </c>
      <c r="G40" s="180">
        <v>0</v>
      </c>
    </row>
    <row r="41" spans="1:7" ht="27" customHeight="1" thickBot="1">
      <c r="A41" s="41">
        <v>7.2</v>
      </c>
      <c r="B41" s="190" t="s">
        <v>283</v>
      </c>
      <c r="C41" s="231" t="s">
        <v>57</v>
      </c>
      <c r="D41" s="180">
        <v>0</v>
      </c>
      <c r="E41" s="180">
        <v>0</v>
      </c>
      <c r="F41" s="180">
        <v>0</v>
      </c>
      <c r="G41" s="180">
        <v>0</v>
      </c>
    </row>
    <row r="42" spans="1:7" ht="27" customHeight="1" thickBot="1">
      <c r="A42" s="41" t="s">
        <v>318</v>
      </c>
      <c r="B42" s="190" t="s">
        <v>284</v>
      </c>
      <c r="C42" s="231" t="s">
        <v>57</v>
      </c>
      <c r="D42" s="180">
        <v>0</v>
      </c>
      <c r="E42" s="180">
        <v>0</v>
      </c>
      <c r="F42" s="180">
        <v>0</v>
      </c>
      <c r="G42" s="180">
        <v>0</v>
      </c>
    </row>
    <row r="43" spans="1:7" ht="26.25" customHeight="1" thickBot="1">
      <c r="A43" s="41" t="s">
        <v>319</v>
      </c>
      <c r="B43" s="190" t="s">
        <v>285</v>
      </c>
      <c r="C43" s="231" t="s">
        <v>57</v>
      </c>
      <c r="D43" s="180">
        <v>0</v>
      </c>
      <c r="E43" s="180">
        <v>0</v>
      </c>
      <c r="F43" s="180">
        <v>0</v>
      </c>
      <c r="G43" s="180">
        <v>0</v>
      </c>
    </row>
    <row r="44" spans="1:7" ht="30.75" customHeight="1" thickBot="1">
      <c r="A44" s="32">
        <v>8</v>
      </c>
      <c r="B44" s="190" t="s">
        <v>269</v>
      </c>
      <c r="C44" s="231" t="s">
        <v>21</v>
      </c>
      <c r="D44" s="180">
        <v>0</v>
      </c>
      <c r="E44" s="180">
        <v>0</v>
      </c>
      <c r="F44" s="180">
        <v>0</v>
      </c>
      <c r="G44" s="180">
        <v>0</v>
      </c>
    </row>
    <row r="45" spans="1:7" ht="42" customHeight="1" thickBot="1">
      <c r="A45" s="32">
        <v>9</v>
      </c>
      <c r="B45" s="190" t="s">
        <v>270</v>
      </c>
      <c r="C45" s="231" t="s">
        <v>21</v>
      </c>
      <c r="D45" s="180">
        <v>0</v>
      </c>
      <c r="E45" s="180">
        <v>0</v>
      </c>
      <c r="F45" s="180">
        <v>0</v>
      </c>
      <c r="G45" s="180">
        <v>0</v>
      </c>
    </row>
    <row r="46" spans="1:7" ht="24.75" customHeight="1" thickBot="1">
      <c r="A46" s="32">
        <v>9.1</v>
      </c>
      <c r="B46" s="190" t="s">
        <v>271</v>
      </c>
      <c r="C46" s="231" t="s">
        <v>21</v>
      </c>
      <c r="D46" s="180">
        <v>0</v>
      </c>
      <c r="E46" s="180">
        <v>0</v>
      </c>
      <c r="F46" s="180">
        <v>0</v>
      </c>
      <c r="G46" s="180">
        <v>0</v>
      </c>
    </row>
    <row r="47" spans="1:7" ht="43.5" customHeight="1" thickBot="1">
      <c r="A47" s="32">
        <v>10</v>
      </c>
      <c r="B47" s="190" t="s">
        <v>272</v>
      </c>
      <c r="C47" s="231" t="s">
        <v>21</v>
      </c>
      <c r="D47" s="180">
        <v>0</v>
      </c>
      <c r="E47" s="180">
        <v>0</v>
      </c>
      <c r="F47" s="180">
        <v>0</v>
      </c>
      <c r="G47" s="180">
        <v>0</v>
      </c>
    </row>
    <row r="48" spans="1:7" ht="42.75" customHeight="1" thickBot="1">
      <c r="A48" s="32">
        <v>11</v>
      </c>
      <c r="B48" s="190" t="s">
        <v>273</v>
      </c>
      <c r="C48" s="231" t="s">
        <v>21</v>
      </c>
      <c r="D48" s="180">
        <v>0</v>
      </c>
      <c r="E48" s="180">
        <v>0</v>
      </c>
      <c r="F48" s="180">
        <v>0</v>
      </c>
      <c r="G48" s="180">
        <v>0</v>
      </c>
    </row>
    <row r="49" spans="1:7" ht="81" customHeight="1" thickBot="1">
      <c r="A49" s="32">
        <v>12</v>
      </c>
      <c r="B49" s="190" t="s">
        <v>286</v>
      </c>
      <c r="C49" s="231" t="s">
        <v>170</v>
      </c>
      <c r="D49" s="180">
        <v>0</v>
      </c>
      <c r="E49" s="180">
        <v>0</v>
      </c>
      <c r="F49" s="180">
        <v>0</v>
      </c>
      <c r="G49" s="180">
        <v>0</v>
      </c>
    </row>
    <row r="50" spans="1:7" ht="27" thickBot="1">
      <c r="A50" s="32">
        <v>12.1</v>
      </c>
      <c r="B50" s="190" t="s">
        <v>82</v>
      </c>
      <c r="C50" s="231" t="s">
        <v>170</v>
      </c>
      <c r="D50" s="180">
        <v>0</v>
      </c>
      <c r="E50" s="180">
        <v>0</v>
      </c>
      <c r="F50" s="180">
        <v>0</v>
      </c>
      <c r="G50" s="180">
        <v>0</v>
      </c>
    </row>
    <row r="51" spans="1:7" ht="27.75" customHeight="1" thickBot="1">
      <c r="A51" s="32">
        <v>12.2</v>
      </c>
      <c r="B51" s="190" t="s">
        <v>83</v>
      </c>
      <c r="C51" s="231" t="s">
        <v>170</v>
      </c>
      <c r="D51" s="180">
        <v>0</v>
      </c>
      <c r="E51" s="180">
        <v>0</v>
      </c>
      <c r="F51" s="180">
        <v>0</v>
      </c>
      <c r="G51" s="180">
        <v>0</v>
      </c>
    </row>
    <row r="52" spans="1:7" ht="32.25" customHeight="1" thickBot="1">
      <c r="A52" s="32">
        <v>12.3</v>
      </c>
      <c r="B52" s="190" t="s">
        <v>84</v>
      </c>
      <c r="C52" s="231" t="s">
        <v>170</v>
      </c>
      <c r="D52" s="180">
        <v>0</v>
      </c>
      <c r="E52" s="180">
        <v>0</v>
      </c>
      <c r="F52" s="180">
        <v>0</v>
      </c>
      <c r="G52" s="180">
        <v>0</v>
      </c>
    </row>
    <row r="53" spans="1:7" ht="37.5" customHeight="1" thickBot="1">
      <c r="A53" s="32">
        <v>12.4</v>
      </c>
      <c r="B53" s="190" t="s">
        <v>15</v>
      </c>
      <c r="C53" s="231" t="s">
        <v>170</v>
      </c>
      <c r="D53" s="180">
        <v>0</v>
      </c>
      <c r="E53" s="180">
        <v>0</v>
      </c>
      <c r="F53" s="180">
        <v>0</v>
      </c>
      <c r="G53" s="180">
        <v>0</v>
      </c>
    </row>
    <row r="54" spans="1:7" ht="28.5" customHeight="1" thickBot="1">
      <c r="A54" s="471" t="s">
        <v>248</v>
      </c>
      <c r="B54" s="472"/>
      <c r="C54" s="472"/>
      <c r="D54" s="472"/>
      <c r="E54" s="472"/>
      <c r="F54" s="472"/>
      <c r="G54" s="473"/>
    </row>
    <row r="55" spans="1:7" ht="39" customHeight="1" thickBot="1">
      <c r="A55" s="32">
        <v>1</v>
      </c>
      <c r="B55" s="190" t="s">
        <v>287</v>
      </c>
      <c r="C55" s="231" t="s">
        <v>288</v>
      </c>
      <c r="D55" s="179">
        <v>222</v>
      </c>
      <c r="E55" s="179">
        <v>222</v>
      </c>
      <c r="F55" s="179">
        <v>222</v>
      </c>
      <c r="G55" s="179">
        <v>222</v>
      </c>
    </row>
    <row r="56" spans="1:7" ht="25.5" customHeight="1" thickBot="1">
      <c r="A56" s="32">
        <v>1.1000000000000001</v>
      </c>
      <c r="B56" s="190" t="s">
        <v>289</v>
      </c>
      <c r="C56" s="231" t="s">
        <v>288</v>
      </c>
      <c r="D56" s="179">
        <v>215</v>
      </c>
      <c r="E56" s="179">
        <v>215</v>
      </c>
      <c r="F56" s="179">
        <v>215</v>
      </c>
      <c r="G56" s="179">
        <v>215</v>
      </c>
    </row>
    <row r="57" spans="1:7" ht="50.25" customHeight="1" thickBot="1">
      <c r="A57" s="32">
        <v>1.2</v>
      </c>
      <c r="B57" s="190" t="s">
        <v>290</v>
      </c>
      <c r="C57" s="231" t="s">
        <v>288</v>
      </c>
      <c r="D57" s="180">
        <v>0</v>
      </c>
      <c r="E57" s="180">
        <v>0</v>
      </c>
      <c r="F57" s="180">
        <v>0</v>
      </c>
      <c r="G57" s="180">
        <v>0</v>
      </c>
    </row>
    <row r="58" spans="1:7" ht="25.5" customHeight="1" thickBot="1">
      <c r="A58" s="32">
        <v>1.3</v>
      </c>
      <c r="B58" s="190" t="s">
        <v>291</v>
      </c>
      <c r="C58" s="231" t="s">
        <v>288</v>
      </c>
      <c r="D58" s="180">
        <v>0</v>
      </c>
      <c r="E58" s="180">
        <v>0</v>
      </c>
      <c r="F58" s="180">
        <v>0</v>
      </c>
      <c r="G58" s="180">
        <v>0</v>
      </c>
    </row>
    <row r="59" spans="1:7" ht="26.25" customHeight="1" thickBot="1">
      <c r="A59" s="32">
        <v>1.4</v>
      </c>
      <c r="B59" s="190" t="s">
        <v>292</v>
      </c>
      <c r="C59" s="231" t="s">
        <v>288</v>
      </c>
      <c r="D59" s="180">
        <v>0</v>
      </c>
      <c r="E59" s="180">
        <v>0</v>
      </c>
      <c r="F59" s="180">
        <v>0</v>
      </c>
      <c r="G59" s="180">
        <v>0</v>
      </c>
    </row>
    <row r="60" spans="1:7" ht="27" customHeight="1" thickBot="1">
      <c r="A60" s="32">
        <v>1.5</v>
      </c>
      <c r="B60" s="190" t="s">
        <v>293</v>
      </c>
      <c r="C60" s="231" t="s">
        <v>288</v>
      </c>
      <c r="D60" s="179">
        <v>7</v>
      </c>
      <c r="E60" s="179">
        <v>7</v>
      </c>
      <c r="F60" s="179">
        <v>7</v>
      </c>
      <c r="G60" s="179">
        <v>7</v>
      </c>
    </row>
    <row r="61" spans="1:7" ht="48" customHeight="1" thickBot="1">
      <c r="A61" s="32">
        <v>2</v>
      </c>
      <c r="B61" s="190" t="s">
        <v>265</v>
      </c>
      <c r="C61" s="231" t="s">
        <v>266</v>
      </c>
      <c r="D61" s="180">
        <v>0</v>
      </c>
      <c r="E61" s="180">
        <v>0</v>
      </c>
      <c r="F61" s="180">
        <v>0</v>
      </c>
      <c r="G61" s="180">
        <v>0</v>
      </c>
    </row>
    <row r="62" spans="1:7" ht="48" customHeight="1" thickBot="1">
      <c r="A62" s="32">
        <v>3</v>
      </c>
      <c r="B62" s="190" t="s">
        <v>267</v>
      </c>
      <c r="C62" s="231" t="s">
        <v>268</v>
      </c>
      <c r="D62" s="180">
        <v>0</v>
      </c>
      <c r="E62" s="180">
        <v>0</v>
      </c>
      <c r="F62" s="180">
        <v>0</v>
      </c>
      <c r="G62" s="180">
        <v>0</v>
      </c>
    </row>
    <row r="63" spans="1:7" ht="48" customHeight="1" thickBot="1">
      <c r="A63" s="32">
        <v>4</v>
      </c>
      <c r="B63" s="190" t="s">
        <v>294</v>
      </c>
      <c r="C63" s="231" t="s">
        <v>57</v>
      </c>
      <c r="D63" s="179">
        <v>634.34299999999996</v>
      </c>
      <c r="E63" s="179">
        <v>538.79</v>
      </c>
      <c r="F63" s="179">
        <v>905.31</v>
      </c>
      <c r="G63" s="179">
        <v>663.48199999999997</v>
      </c>
    </row>
    <row r="64" spans="1:7" ht="26.25" customHeight="1" thickBot="1">
      <c r="A64" s="41" t="s">
        <v>320</v>
      </c>
      <c r="B64" s="190" t="s">
        <v>295</v>
      </c>
      <c r="C64" s="231" t="s">
        <v>57</v>
      </c>
      <c r="D64" s="179">
        <v>573.03</v>
      </c>
      <c r="E64" s="179">
        <v>488.26400000000001</v>
      </c>
      <c r="F64" s="179">
        <v>798.44</v>
      </c>
      <c r="G64" s="179">
        <v>583.86099999999999</v>
      </c>
    </row>
    <row r="65" spans="1:7" ht="30.75" customHeight="1" thickBot="1">
      <c r="A65" s="41" t="s">
        <v>321</v>
      </c>
      <c r="B65" s="190" t="s">
        <v>296</v>
      </c>
      <c r="C65" s="231" t="s">
        <v>57</v>
      </c>
      <c r="D65" s="179">
        <v>573.03</v>
      </c>
      <c r="E65" s="179">
        <v>488.26400000000001</v>
      </c>
      <c r="F65" s="179">
        <v>798.44</v>
      </c>
      <c r="G65" s="179">
        <v>583.86099999999999</v>
      </c>
    </row>
    <row r="66" spans="1:7" ht="64.5" customHeight="1" thickBot="1">
      <c r="A66" s="32">
        <v>4.2</v>
      </c>
      <c r="B66" s="190" t="s">
        <v>297</v>
      </c>
      <c r="C66" s="231" t="s">
        <v>57</v>
      </c>
      <c r="D66" s="180">
        <v>0</v>
      </c>
      <c r="E66" s="180">
        <v>0</v>
      </c>
      <c r="F66" s="180">
        <v>0</v>
      </c>
      <c r="G66" s="180">
        <v>0</v>
      </c>
    </row>
    <row r="67" spans="1:7" ht="28.5" customHeight="1" thickBot="1">
      <c r="A67" s="41" t="s">
        <v>322</v>
      </c>
      <c r="B67" s="190" t="s">
        <v>298</v>
      </c>
      <c r="C67" s="231" t="s">
        <v>57</v>
      </c>
      <c r="D67" s="180">
        <v>0</v>
      </c>
      <c r="E67" s="180">
        <v>0</v>
      </c>
      <c r="F67" s="180">
        <v>0</v>
      </c>
      <c r="G67" s="180">
        <v>0</v>
      </c>
    </row>
    <row r="68" spans="1:7" ht="24.75" customHeight="1" thickBot="1">
      <c r="A68" s="32">
        <v>4.3</v>
      </c>
      <c r="B68" s="190" t="s">
        <v>83</v>
      </c>
      <c r="C68" s="231" t="s">
        <v>57</v>
      </c>
      <c r="D68" s="180">
        <v>0</v>
      </c>
      <c r="E68" s="180">
        <v>0</v>
      </c>
      <c r="F68" s="180">
        <v>0</v>
      </c>
      <c r="G68" s="180">
        <v>0</v>
      </c>
    </row>
    <row r="69" spans="1:7" ht="28.5" customHeight="1" thickBot="1">
      <c r="A69" s="41" t="s">
        <v>323</v>
      </c>
      <c r="B69" s="190" t="s">
        <v>296</v>
      </c>
      <c r="C69" s="231" t="s">
        <v>57</v>
      </c>
      <c r="D69" s="180">
        <v>0</v>
      </c>
      <c r="E69" s="180">
        <v>0</v>
      </c>
      <c r="F69" s="180">
        <v>0</v>
      </c>
      <c r="G69" s="180">
        <v>0</v>
      </c>
    </row>
    <row r="70" spans="1:7" ht="26.25" customHeight="1" thickBot="1">
      <c r="A70" s="41">
        <v>4.4000000000000004</v>
      </c>
      <c r="B70" s="190" t="s">
        <v>84</v>
      </c>
      <c r="C70" s="231" t="s">
        <v>57</v>
      </c>
      <c r="D70" s="180">
        <v>0</v>
      </c>
      <c r="E70" s="180">
        <v>0</v>
      </c>
      <c r="F70" s="180">
        <v>0</v>
      </c>
      <c r="G70" s="180">
        <v>0</v>
      </c>
    </row>
    <row r="71" spans="1:7" ht="24.75" customHeight="1" thickBot="1">
      <c r="A71" s="41" t="s">
        <v>324</v>
      </c>
      <c r="B71" s="190" t="s">
        <v>296</v>
      </c>
      <c r="C71" s="231" t="s">
        <v>57</v>
      </c>
      <c r="D71" s="180">
        <v>0</v>
      </c>
      <c r="E71" s="180">
        <v>0</v>
      </c>
      <c r="F71" s="180">
        <v>0</v>
      </c>
      <c r="G71" s="180">
        <v>0</v>
      </c>
    </row>
    <row r="72" spans="1:7" ht="26.25" customHeight="1" thickBot="1">
      <c r="A72" s="41">
        <v>4.5</v>
      </c>
      <c r="B72" s="190" t="s">
        <v>15</v>
      </c>
      <c r="C72" s="231" t="s">
        <v>57</v>
      </c>
      <c r="D72" s="179">
        <v>61.313000000000002</v>
      </c>
      <c r="E72" s="179">
        <v>50.526000000000003</v>
      </c>
      <c r="F72" s="179">
        <v>106.87</v>
      </c>
      <c r="G72" s="179">
        <v>79.620999999999995</v>
      </c>
    </row>
    <row r="73" spans="1:7" ht="28.5" customHeight="1" thickBot="1">
      <c r="A73" s="41" t="s">
        <v>325</v>
      </c>
      <c r="B73" s="190" t="s">
        <v>296</v>
      </c>
      <c r="C73" s="231" t="s">
        <v>57</v>
      </c>
      <c r="D73" s="179">
        <v>61.313000000000002</v>
      </c>
      <c r="E73" s="179">
        <v>50.526000000000003</v>
      </c>
      <c r="F73" s="179">
        <v>106.87</v>
      </c>
      <c r="G73" s="179">
        <v>798.62099999999998</v>
      </c>
    </row>
    <row r="74" spans="1:7" ht="26.25" customHeight="1" thickBot="1">
      <c r="A74" s="32">
        <v>5</v>
      </c>
      <c r="B74" s="190" t="s">
        <v>269</v>
      </c>
      <c r="C74" s="231" t="s">
        <v>21</v>
      </c>
      <c r="D74" s="180">
        <v>0</v>
      </c>
      <c r="E74" s="180">
        <v>0</v>
      </c>
      <c r="F74" s="179">
        <v>14.87</v>
      </c>
      <c r="G74" s="180">
        <v>23.42</v>
      </c>
    </row>
    <row r="75" spans="1:7" ht="46.5" customHeight="1" thickBot="1">
      <c r="A75" s="32">
        <v>6</v>
      </c>
      <c r="B75" s="190" t="s">
        <v>270</v>
      </c>
      <c r="C75" s="231" t="s">
        <v>21</v>
      </c>
      <c r="D75" s="180">
        <v>0</v>
      </c>
      <c r="E75" s="180">
        <v>0</v>
      </c>
      <c r="F75" s="180">
        <v>0</v>
      </c>
      <c r="G75" s="180">
        <v>0</v>
      </c>
    </row>
    <row r="76" spans="1:7" ht="29.25" customHeight="1" thickBot="1">
      <c r="A76" s="32">
        <v>6.1</v>
      </c>
      <c r="B76" s="190" t="s">
        <v>271</v>
      </c>
      <c r="C76" s="231" t="s">
        <v>21</v>
      </c>
      <c r="D76" s="180">
        <v>0</v>
      </c>
      <c r="E76" s="180">
        <v>0</v>
      </c>
      <c r="F76" s="180">
        <v>0</v>
      </c>
      <c r="G76" s="180">
        <v>0</v>
      </c>
    </row>
    <row r="77" spans="1:7" ht="45" customHeight="1" thickBot="1">
      <c r="A77" s="32">
        <v>7</v>
      </c>
      <c r="B77" s="190" t="s">
        <v>272</v>
      </c>
      <c r="C77" s="231" t="s">
        <v>21</v>
      </c>
      <c r="D77" s="180">
        <v>0</v>
      </c>
      <c r="E77" s="180">
        <v>0</v>
      </c>
      <c r="F77" s="180">
        <v>0</v>
      </c>
      <c r="G77" s="180">
        <v>0</v>
      </c>
    </row>
    <row r="78" spans="1:7" ht="45" customHeight="1" thickBot="1">
      <c r="A78" s="32">
        <v>8</v>
      </c>
      <c r="B78" s="190" t="s">
        <v>273</v>
      </c>
      <c r="C78" s="231" t="s">
        <v>21</v>
      </c>
      <c r="D78" s="180">
        <v>0</v>
      </c>
      <c r="E78" s="180">
        <v>0</v>
      </c>
      <c r="F78" s="180">
        <v>0</v>
      </c>
      <c r="G78" s="180">
        <v>0</v>
      </c>
    </row>
    <row r="79" spans="1:7" ht="28.5" customHeight="1" thickBot="1">
      <c r="A79" s="471" t="s">
        <v>299</v>
      </c>
      <c r="B79" s="472"/>
      <c r="C79" s="472"/>
      <c r="D79" s="472"/>
      <c r="E79" s="472"/>
      <c r="F79" s="472"/>
      <c r="G79" s="473"/>
    </row>
    <row r="80" spans="1:7" ht="63" customHeight="1" thickBot="1">
      <c r="A80" s="32">
        <v>1</v>
      </c>
      <c r="B80" s="190" t="s">
        <v>300</v>
      </c>
      <c r="C80" s="231" t="s">
        <v>288</v>
      </c>
      <c r="D80" s="187">
        <v>0</v>
      </c>
      <c r="E80" s="187">
        <v>0</v>
      </c>
      <c r="F80" s="187">
        <v>0</v>
      </c>
      <c r="G80" s="187">
        <v>0</v>
      </c>
    </row>
    <row r="81" spans="1:7" ht="28.5" customHeight="1" thickBot="1">
      <c r="A81" s="32">
        <v>1.1000000000000001</v>
      </c>
      <c r="B81" s="190" t="s">
        <v>289</v>
      </c>
      <c r="C81" s="231" t="s">
        <v>288</v>
      </c>
      <c r="D81" s="187">
        <v>0</v>
      </c>
      <c r="E81" s="187">
        <v>0</v>
      </c>
      <c r="F81" s="187">
        <v>0</v>
      </c>
      <c r="G81" s="187">
        <v>0</v>
      </c>
    </row>
    <row r="82" spans="1:7" ht="29.25" customHeight="1" thickBot="1">
      <c r="A82" s="32">
        <v>1.2</v>
      </c>
      <c r="B82" s="190" t="s">
        <v>291</v>
      </c>
      <c r="C82" s="231" t="s">
        <v>288</v>
      </c>
      <c r="D82" s="187">
        <v>0</v>
      </c>
      <c r="E82" s="187">
        <v>0</v>
      </c>
      <c r="F82" s="187">
        <v>0</v>
      </c>
      <c r="G82" s="187">
        <v>0</v>
      </c>
    </row>
    <row r="83" spans="1:7" ht="28.5" customHeight="1" thickBot="1">
      <c r="A83" s="32">
        <v>1.3</v>
      </c>
      <c r="B83" s="190" t="s">
        <v>292</v>
      </c>
      <c r="C83" s="231" t="s">
        <v>288</v>
      </c>
      <c r="D83" s="187">
        <v>0</v>
      </c>
      <c r="E83" s="187">
        <v>0</v>
      </c>
      <c r="F83" s="187">
        <v>0</v>
      </c>
      <c r="G83" s="187">
        <v>0</v>
      </c>
    </row>
    <row r="84" spans="1:7" ht="36" customHeight="1" thickBot="1">
      <c r="A84" s="32">
        <v>1.4</v>
      </c>
      <c r="B84" s="190" t="s">
        <v>293</v>
      </c>
      <c r="C84" s="231" t="s">
        <v>288</v>
      </c>
      <c r="D84" s="187">
        <v>0</v>
      </c>
      <c r="E84" s="187">
        <v>0</v>
      </c>
      <c r="F84" s="187">
        <v>0</v>
      </c>
      <c r="G84" s="187">
        <v>0</v>
      </c>
    </row>
    <row r="85" spans="1:7" ht="84.75" customHeight="1" thickBot="1">
      <c r="A85" s="32">
        <v>2</v>
      </c>
      <c r="B85" s="190" t="s">
        <v>301</v>
      </c>
      <c r="C85" s="231" t="s">
        <v>266</v>
      </c>
      <c r="D85" s="187">
        <v>0</v>
      </c>
      <c r="E85" s="187">
        <v>0</v>
      </c>
      <c r="F85" s="187">
        <v>0</v>
      </c>
      <c r="G85" s="187">
        <v>0</v>
      </c>
    </row>
    <row r="86" spans="1:7" ht="87" customHeight="1" thickBot="1">
      <c r="A86" s="32">
        <v>3</v>
      </c>
      <c r="B86" s="190" t="s">
        <v>302</v>
      </c>
      <c r="C86" s="231" t="s">
        <v>268</v>
      </c>
      <c r="D86" s="187">
        <v>0</v>
      </c>
      <c r="E86" s="187">
        <v>0</v>
      </c>
      <c r="F86" s="187">
        <v>0</v>
      </c>
      <c r="G86" s="187">
        <v>0</v>
      </c>
    </row>
    <row r="87" spans="1:7" ht="42.75" customHeight="1" thickBot="1">
      <c r="A87" s="32">
        <v>4</v>
      </c>
      <c r="B87" s="190" t="s">
        <v>303</v>
      </c>
      <c r="C87" s="231" t="s">
        <v>57</v>
      </c>
      <c r="D87" s="187">
        <v>0</v>
      </c>
      <c r="E87" s="187">
        <v>0</v>
      </c>
      <c r="F87" s="187">
        <v>0</v>
      </c>
      <c r="G87" s="187">
        <v>0</v>
      </c>
    </row>
    <row r="88" spans="1:7" ht="27" customHeight="1" thickBot="1">
      <c r="A88" s="41">
        <v>4.0999999999999996</v>
      </c>
      <c r="B88" s="190" t="s">
        <v>304</v>
      </c>
      <c r="C88" s="231" t="s">
        <v>57</v>
      </c>
      <c r="D88" s="187">
        <v>0</v>
      </c>
      <c r="E88" s="187">
        <v>0</v>
      </c>
      <c r="F88" s="187">
        <v>0</v>
      </c>
      <c r="G88" s="187">
        <v>0</v>
      </c>
    </row>
    <row r="89" spans="1:7" ht="27" customHeight="1" thickBot="1">
      <c r="A89" s="41" t="s">
        <v>321</v>
      </c>
      <c r="B89" s="190" t="s">
        <v>296</v>
      </c>
      <c r="C89" s="231" t="s">
        <v>57</v>
      </c>
      <c r="D89" s="187">
        <v>0</v>
      </c>
      <c r="E89" s="187">
        <v>0</v>
      </c>
      <c r="F89" s="187">
        <v>0</v>
      </c>
      <c r="G89" s="187">
        <v>0</v>
      </c>
    </row>
    <row r="90" spans="1:7" ht="30" customHeight="1" thickBot="1">
      <c r="A90" s="41">
        <v>4.2</v>
      </c>
      <c r="B90" s="190" t="s">
        <v>305</v>
      </c>
      <c r="C90" s="231" t="s">
        <v>57</v>
      </c>
      <c r="D90" s="187">
        <v>0</v>
      </c>
      <c r="E90" s="187">
        <v>0</v>
      </c>
      <c r="F90" s="187">
        <v>0</v>
      </c>
      <c r="G90" s="187">
        <v>0</v>
      </c>
    </row>
    <row r="91" spans="1:7" ht="26.25" customHeight="1" thickBot="1">
      <c r="A91" s="41" t="s">
        <v>322</v>
      </c>
      <c r="B91" s="190" t="s">
        <v>296</v>
      </c>
      <c r="C91" s="231" t="s">
        <v>57</v>
      </c>
      <c r="D91" s="187">
        <v>0</v>
      </c>
      <c r="E91" s="187">
        <v>0</v>
      </c>
      <c r="F91" s="187">
        <v>0</v>
      </c>
      <c r="G91" s="187">
        <v>0</v>
      </c>
    </row>
    <row r="92" spans="1:7" ht="36" customHeight="1" thickBot="1">
      <c r="A92" s="41">
        <v>4.3</v>
      </c>
      <c r="B92" s="190" t="s">
        <v>306</v>
      </c>
      <c r="C92" s="231" t="s">
        <v>57</v>
      </c>
      <c r="D92" s="187">
        <v>0</v>
      </c>
      <c r="E92" s="187">
        <v>0</v>
      </c>
      <c r="F92" s="187">
        <v>0</v>
      </c>
      <c r="G92" s="187">
        <v>0</v>
      </c>
    </row>
    <row r="93" spans="1:7" ht="33.75" customHeight="1" thickBot="1">
      <c r="A93" s="41" t="s">
        <v>323</v>
      </c>
      <c r="B93" s="190" t="s">
        <v>296</v>
      </c>
      <c r="C93" s="231" t="s">
        <v>57</v>
      </c>
      <c r="D93" s="187">
        <v>0</v>
      </c>
      <c r="E93" s="187">
        <v>0</v>
      </c>
      <c r="F93" s="187">
        <v>0</v>
      </c>
      <c r="G93" s="187">
        <v>0</v>
      </c>
    </row>
    <row r="94" spans="1:7" ht="27" customHeight="1" thickBot="1">
      <c r="A94" s="41">
        <v>4.4000000000000004</v>
      </c>
      <c r="B94" s="190" t="s">
        <v>307</v>
      </c>
      <c r="C94" s="231" t="s">
        <v>57</v>
      </c>
      <c r="D94" s="187">
        <v>0</v>
      </c>
      <c r="E94" s="187">
        <v>0</v>
      </c>
      <c r="F94" s="187">
        <v>0</v>
      </c>
      <c r="G94" s="187">
        <v>0</v>
      </c>
    </row>
    <row r="95" spans="1:7" ht="33" customHeight="1" thickBot="1">
      <c r="A95" s="41" t="s">
        <v>324</v>
      </c>
      <c r="B95" s="190" t="s">
        <v>296</v>
      </c>
      <c r="C95" s="231" t="s">
        <v>57</v>
      </c>
      <c r="D95" s="187">
        <v>0</v>
      </c>
      <c r="E95" s="187">
        <v>0</v>
      </c>
      <c r="F95" s="187">
        <v>0</v>
      </c>
      <c r="G95" s="187">
        <v>0</v>
      </c>
    </row>
    <row r="96" spans="1:7" ht="45" customHeight="1" thickBot="1">
      <c r="A96" s="32">
        <v>5</v>
      </c>
      <c r="B96" s="190" t="s">
        <v>308</v>
      </c>
      <c r="C96" s="231" t="s">
        <v>21</v>
      </c>
      <c r="D96" s="187">
        <v>0</v>
      </c>
      <c r="E96" s="187">
        <v>0</v>
      </c>
      <c r="F96" s="187">
        <v>0</v>
      </c>
      <c r="G96" s="187">
        <v>0</v>
      </c>
    </row>
    <row r="97" spans="1:7" ht="61.5" customHeight="1" thickBot="1">
      <c r="A97" s="32">
        <v>6</v>
      </c>
      <c r="B97" s="190" t="s">
        <v>309</v>
      </c>
      <c r="C97" s="231" t="s">
        <v>21</v>
      </c>
      <c r="D97" s="187">
        <v>0</v>
      </c>
      <c r="E97" s="187">
        <v>0</v>
      </c>
      <c r="F97" s="187">
        <v>0</v>
      </c>
      <c r="G97" s="187">
        <v>0</v>
      </c>
    </row>
    <row r="98" spans="1:7" ht="45" customHeight="1" thickBot="1">
      <c r="A98" s="32">
        <v>6.1</v>
      </c>
      <c r="B98" s="190" t="s">
        <v>271</v>
      </c>
      <c r="C98" s="231" t="s">
        <v>21</v>
      </c>
      <c r="D98" s="187">
        <v>0</v>
      </c>
      <c r="E98" s="187">
        <v>0</v>
      </c>
      <c r="F98" s="187">
        <v>0</v>
      </c>
      <c r="G98" s="187">
        <v>0</v>
      </c>
    </row>
    <row r="99" spans="1:7" ht="45" customHeight="1" thickBot="1">
      <c r="A99" s="32">
        <v>7</v>
      </c>
      <c r="B99" s="190" t="s">
        <v>310</v>
      </c>
      <c r="C99" s="231" t="s">
        <v>21</v>
      </c>
      <c r="D99" s="187">
        <v>0</v>
      </c>
      <c r="E99" s="187">
        <v>0</v>
      </c>
      <c r="F99" s="187">
        <v>0</v>
      </c>
      <c r="G99" s="187">
        <v>0</v>
      </c>
    </row>
    <row r="100" spans="1:7" ht="44.25" customHeight="1" thickBot="1">
      <c r="A100" s="32">
        <v>8</v>
      </c>
      <c r="B100" s="190" t="s">
        <v>311</v>
      </c>
      <c r="C100" s="231" t="s">
        <v>21</v>
      </c>
      <c r="D100" s="187">
        <v>0</v>
      </c>
      <c r="E100" s="187">
        <v>0</v>
      </c>
      <c r="F100" s="187">
        <v>0</v>
      </c>
      <c r="G100" s="187">
        <v>0</v>
      </c>
    </row>
    <row r="101" spans="1:7" ht="25.5" customHeight="1" thickBot="1">
      <c r="A101" s="471" t="s">
        <v>312</v>
      </c>
      <c r="B101" s="472"/>
      <c r="C101" s="472"/>
      <c r="D101" s="472"/>
      <c r="E101" s="472"/>
      <c r="F101" s="472"/>
      <c r="G101" s="473"/>
    </row>
    <row r="102" spans="1:7" ht="65.25" customHeight="1" thickBot="1">
      <c r="A102" s="32">
        <v>1</v>
      </c>
      <c r="B102" s="190" t="s">
        <v>313</v>
      </c>
      <c r="C102" s="231" t="s">
        <v>288</v>
      </c>
      <c r="D102" s="187">
        <v>0</v>
      </c>
      <c r="E102" s="187">
        <v>0</v>
      </c>
      <c r="F102" s="187">
        <v>0</v>
      </c>
      <c r="G102" s="187">
        <v>0</v>
      </c>
    </row>
    <row r="103" spans="1:7" ht="23.25" customHeight="1" thickBot="1">
      <c r="A103" s="32">
        <v>1.1000000000000001</v>
      </c>
      <c r="B103" s="190" t="s">
        <v>289</v>
      </c>
      <c r="C103" s="231" t="s">
        <v>288</v>
      </c>
      <c r="D103" s="187">
        <v>0</v>
      </c>
      <c r="E103" s="187">
        <v>0</v>
      </c>
      <c r="F103" s="187">
        <v>0</v>
      </c>
      <c r="G103" s="187">
        <v>0</v>
      </c>
    </row>
    <row r="104" spans="1:7" ht="26.25" customHeight="1" thickBot="1">
      <c r="A104" s="32">
        <v>1.2</v>
      </c>
      <c r="B104" s="190" t="s">
        <v>291</v>
      </c>
      <c r="C104" s="231" t="s">
        <v>288</v>
      </c>
      <c r="D104" s="187">
        <v>0</v>
      </c>
      <c r="E104" s="187">
        <v>0</v>
      </c>
      <c r="F104" s="187">
        <v>0</v>
      </c>
      <c r="G104" s="187">
        <v>0</v>
      </c>
    </row>
    <row r="105" spans="1:7" ht="24" customHeight="1" thickBot="1">
      <c r="A105" s="32">
        <v>1.3</v>
      </c>
      <c r="B105" s="190" t="s">
        <v>292</v>
      </c>
      <c r="C105" s="231" t="s">
        <v>288</v>
      </c>
      <c r="D105" s="187">
        <v>0</v>
      </c>
      <c r="E105" s="187">
        <v>0</v>
      </c>
      <c r="F105" s="187">
        <v>0</v>
      </c>
      <c r="G105" s="187">
        <v>0</v>
      </c>
    </row>
    <row r="106" spans="1:7" ht="26.25" customHeight="1" thickBot="1">
      <c r="A106" s="32">
        <v>1.4</v>
      </c>
      <c r="B106" s="190" t="s">
        <v>293</v>
      </c>
      <c r="C106" s="231" t="s">
        <v>288</v>
      </c>
      <c r="D106" s="187">
        <v>0</v>
      </c>
      <c r="E106" s="187">
        <v>0</v>
      </c>
      <c r="F106" s="187">
        <v>0</v>
      </c>
      <c r="G106" s="187">
        <v>0</v>
      </c>
    </row>
    <row r="107" spans="1:7" ht="83.25" customHeight="1" thickBot="1">
      <c r="A107" s="32">
        <v>2</v>
      </c>
      <c r="B107" s="190" t="s">
        <v>314</v>
      </c>
      <c r="C107" s="231" t="s">
        <v>266</v>
      </c>
      <c r="D107" s="187">
        <v>0</v>
      </c>
      <c r="E107" s="187">
        <v>0</v>
      </c>
      <c r="F107" s="187">
        <v>0</v>
      </c>
      <c r="G107" s="187">
        <v>0</v>
      </c>
    </row>
    <row r="108" spans="1:7" ht="84.75" customHeight="1" thickBot="1">
      <c r="A108" s="32">
        <v>3</v>
      </c>
      <c r="B108" s="190" t="s">
        <v>315</v>
      </c>
      <c r="C108" s="231" t="s">
        <v>268</v>
      </c>
      <c r="D108" s="187">
        <v>0</v>
      </c>
      <c r="E108" s="187">
        <v>0</v>
      </c>
      <c r="F108" s="187">
        <v>0</v>
      </c>
      <c r="G108" s="187">
        <v>0</v>
      </c>
    </row>
    <row r="109" spans="1:7" ht="42" customHeight="1" thickBot="1">
      <c r="A109" s="32">
        <v>4</v>
      </c>
      <c r="B109" s="190" t="s">
        <v>316</v>
      </c>
      <c r="C109" s="231" t="s">
        <v>540</v>
      </c>
      <c r="D109" s="187">
        <v>0</v>
      </c>
      <c r="E109" s="187">
        <v>0</v>
      </c>
      <c r="F109" s="187">
        <v>0</v>
      </c>
      <c r="G109" s="187">
        <v>0</v>
      </c>
    </row>
    <row r="110" spans="1:7" ht="27" customHeight="1" thickBot="1">
      <c r="A110" s="41">
        <v>4.0999999999999996</v>
      </c>
      <c r="B110" s="190" t="s">
        <v>304</v>
      </c>
      <c r="C110" s="231" t="s">
        <v>540</v>
      </c>
      <c r="D110" s="187">
        <v>0</v>
      </c>
      <c r="E110" s="187">
        <v>0</v>
      </c>
      <c r="F110" s="187">
        <v>0</v>
      </c>
      <c r="G110" s="187">
        <v>0</v>
      </c>
    </row>
    <row r="111" spans="1:7" ht="30.75" customHeight="1" thickBot="1">
      <c r="A111" s="41" t="s">
        <v>321</v>
      </c>
      <c r="B111" s="190" t="s">
        <v>296</v>
      </c>
      <c r="C111" s="231" t="s">
        <v>540</v>
      </c>
      <c r="D111" s="187">
        <v>0</v>
      </c>
      <c r="E111" s="187">
        <v>0</v>
      </c>
      <c r="F111" s="187">
        <v>0</v>
      </c>
      <c r="G111" s="187">
        <v>0</v>
      </c>
    </row>
    <row r="112" spans="1:7" ht="29.25" customHeight="1" thickBot="1">
      <c r="A112" s="41">
        <v>4.2</v>
      </c>
      <c r="B112" s="190" t="s">
        <v>305</v>
      </c>
      <c r="C112" s="231" t="s">
        <v>540</v>
      </c>
      <c r="D112" s="187">
        <v>0</v>
      </c>
      <c r="E112" s="187">
        <v>0</v>
      </c>
      <c r="F112" s="187">
        <v>0</v>
      </c>
      <c r="G112" s="187">
        <v>0</v>
      </c>
    </row>
    <row r="113" spans="1:7" ht="27.75" customHeight="1" thickBot="1">
      <c r="A113" s="41" t="s">
        <v>322</v>
      </c>
      <c r="B113" s="190" t="s">
        <v>296</v>
      </c>
      <c r="C113" s="231" t="s">
        <v>540</v>
      </c>
      <c r="D113" s="187">
        <v>0</v>
      </c>
      <c r="E113" s="187">
        <v>0</v>
      </c>
      <c r="F113" s="187">
        <v>0</v>
      </c>
      <c r="G113" s="187">
        <v>0</v>
      </c>
    </row>
    <row r="114" spans="1:7" ht="28.5" customHeight="1" thickBot="1">
      <c r="A114" s="41">
        <v>4.3</v>
      </c>
      <c r="B114" s="190" t="s">
        <v>306</v>
      </c>
      <c r="C114" s="231" t="s">
        <v>540</v>
      </c>
      <c r="D114" s="187">
        <v>0</v>
      </c>
      <c r="E114" s="187">
        <v>0</v>
      </c>
      <c r="F114" s="187">
        <v>0</v>
      </c>
      <c r="G114" s="187">
        <v>0</v>
      </c>
    </row>
    <row r="115" spans="1:7" ht="26.25" customHeight="1" thickBot="1">
      <c r="A115" s="41" t="s">
        <v>323</v>
      </c>
      <c r="B115" s="190" t="s">
        <v>296</v>
      </c>
      <c r="C115" s="231" t="s">
        <v>540</v>
      </c>
      <c r="D115" s="187">
        <v>0</v>
      </c>
      <c r="E115" s="187">
        <v>0</v>
      </c>
      <c r="F115" s="187">
        <v>0</v>
      </c>
      <c r="G115" s="187">
        <v>0</v>
      </c>
    </row>
    <row r="116" spans="1:7" ht="26.25" customHeight="1" thickBot="1">
      <c r="A116" s="41">
        <v>4.4000000000000004</v>
      </c>
      <c r="B116" s="190" t="s">
        <v>307</v>
      </c>
      <c r="C116" s="231" t="s">
        <v>540</v>
      </c>
      <c r="D116" s="187">
        <v>0</v>
      </c>
      <c r="E116" s="187">
        <v>0</v>
      </c>
      <c r="F116" s="187">
        <v>0</v>
      </c>
      <c r="G116" s="187">
        <v>0</v>
      </c>
    </row>
    <row r="117" spans="1:7" ht="25.5" customHeight="1" thickBot="1">
      <c r="A117" s="41" t="s">
        <v>324</v>
      </c>
      <c r="B117" s="190" t="s">
        <v>296</v>
      </c>
      <c r="C117" s="231" t="s">
        <v>540</v>
      </c>
      <c r="D117" s="187">
        <v>0</v>
      </c>
      <c r="E117" s="187">
        <v>0</v>
      </c>
      <c r="F117" s="187">
        <v>0</v>
      </c>
      <c r="G117" s="187">
        <v>0</v>
      </c>
    </row>
    <row r="118" spans="1:7" ht="39.75" customHeight="1" thickBot="1">
      <c r="A118" s="32">
        <v>5</v>
      </c>
      <c r="B118" s="190" t="s">
        <v>308</v>
      </c>
      <c r="C118" s="231" t="s">
        <v>21</v>
      </c>
      <c r="D118" s="187">
        <v>0</v>
      </c>
      <c r="E118" s="187">
        <v>0</v>
      </c>
      <c r="F118" s="187">
        <v>0</v>
      </c>
      <c r="G118" s="187">
        <v>0</v>
      </c>
    </row>
    <row r="119" spans="1:7" ht="42" customHeight="1" thickBot="1">
      <c r="A119" s="32">
        <v>6</v>
      </c>
      <c r="B119" s="190" t="s">
        <v>309</v>
      </c>
      <c r="C119" s="231" t="s">
        <v>21</v>
      </c>
      <c r="D119" s="187">
        <v>0</v>
      </c>
      <c r="E119" s="187">
        <v>0</v>
      </c>
      <c r="F119" s="187">
        <v>0</v>
      </c>
      <c r="G119" s="187">
        <v>0</v>
      </c>
    </row>
    <row r="120" spans="1:7" ht="30" customHeight="1" thickBot="1">
      <c r="A120" s="32">
        <v>6.1</v>
      </c>
      <c r="B120" s="190" t="s">
        <v>271</v>
      </c>
      <c r="C120" s="231" t="s">
        <v>21</v>
      </c>
      <c r="D120" s="187">
        <v>0</v>
      </c>
      <c r="E120" s="187">
        <v>0</v>
      </c>
      <c r="F120" s="187">
        <v>0</v>
      </c>
      <c r="G120" s="187">
        <v>0</v>
      </c>
    </row>
    <row r="121" spans="1:7" ht="48.75" customHeight="1" thickBot="1">
      <c r="A121" s="32">
        <v>7</v>
      </c>
      <c r="B121" s="190" t="s">
        <v>310</v>
      </c>
      <c r="C121" s="231" t="s">
        <v>21</v>
      </c>
      <c r="D121" s="187">
        <v>0</v>
      </c>
      <c r="E121" s="187">
        <v>0</v>
      </c>
      <c r="F121" s="187">
        <v>0</v>
      </c>
      <c r="G121" s="187">
        <v>0</v>
      </c>
    </row>
    <row r="122" spans="1:7" ht="49.5" customHeight="1" thickBot="1">
      <c r="A122" s="32">
        <v>8</v>
      </c>
      <c r="B122" s="190" t="s">
        <v>311</v>
      </c>
      <c r="C122" s="231" t="s">
        <v>21</v>
      </c>
      <c r="D122" s="187">
        <v>0</v>
      </c>
      <c r="E122" s="187">
        <v>0</v>
      </c>
      <c r="F122" s="187">
        <v>0</v>
      </c>
      <c r="G122" s="187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8" t="s">
        <v>484</v>
      </c>
      <c r="C125" s="468"/>
    </row>
    <row r="126" spans="1:7" ht="17.25" customHeight="1">
      <c r="B126" s="458" t="s">
        <v>485</v>
      </c>
      <c r="C126" s="458"/>
      <c r="D126" s="474"/>
      <c r="E126" s="474"/>
      <c r="F126" s="365" t="s">
        <v>486</v>
      </c>
      <c r="G126" s="365"/>
    </row>
    <row r="127" spans="1:7">
      <c r="B127" s="40" t="s">
        <v>329</v>
      </c>
      <c r="D127" s="475" t="s">
        <v>330</v>
      </c>
      <c r="E127" s="475"/>
      <c r="F127" s="470" t="s">
        <v>331</v>
      </c>
      <c r="G127" s="470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77" t="s">
        <v>333</v>
      </c>
      <c r="E6" s="477"/>
      <c r="F6" s="28"/>
      <c r="G6" s="28"/>
      <c r="H6" s="28"/>
      <c r="I6" s="28"/>
    </row>
    <row r="7" spans="1:9" ht="18.75">
      <c r="A7" s="31"/>
      <c r="B7" s="477" t="s">
        <v>496</v>
      </c>
      <c r="C7" s="477"/>
      <c r="D7" s="477"/>
      <c r="E7" s="477"/>
      <c r="F7" s="477"/>
      <c r="G7" s="477"/>
      <c r="H7" s="477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98" t="s">
        <v>368</v>
      </c>
      <c r="D9" s="498"/>
      <c r="E9" s="498"/>
      <c r="F9" s="498"/>
      <c r="G9" s="498"/>
      <c r="H9" s="498"/>
      <c r="I9" s="18"/>
    </row>
    <row r="10" spans="1:9" ht="19.5" thickBot="1">
      <c r="A10" s="124"/>
      <c r="B10" s="18"/>
      <c r="C10" s="476" t="s">
        <v>508</v>
      </c>
      <c r="D10" s="476"/>
      <c r="E10" s="476"/>
      <c r="F10" s="476"/>
      <c r="G10" s="476"/>
      <c r="H10" s="126"/>
      <c r="I10" s="18"/>
    </row>
    <row r="11" spans="1:9" ht="40.5" customHeight="1">
      <c r="A11" s="490" t="s">
        <v>69</v>
      </c>
      <c r="B11" s="484" t="s">
        <v>335</v>
      </c>
      <c r="C11" s="485"/>
      <c r="D11" s="484" t="s">
        <v>336</v>
      </c>
      <c r="E11" s="485"/>
      <c r="F11" s="484" t="s">
        <v>337</v>
      </c>
      <c r="G11" s="485"/>
      <c r="H11" s="484" t="s">
        <v>337</v>
      </c>
      <c r="I11" s="485"/>
    </row>
    <row r="12" spans="1:9" ht="42.75" customHeight="1" thickBot="1">
      <c r="A12" s="491"/>
      <c r="B12" s="493"/>
      <c r="C12" s="494"/>
      <c r="D12" s="486"/>
      <c r="E12" s="487"/>
      <c r="F12" s="486" t="s">
        <v>338</v>
      </c>
      <c r="G12" s="487"/>
      <c r="H12" s="486" t="s">
        <v>339</v>
      </c>
      <c r="I12" s="487"/>
    </row>
    <row r="13" spans="1:9" ht="22.5" customHeight="1" thickBot="1">
      <c r="A13" s="492"/>
      <c r="B13" s="486"/>
      <c r="C13" s="487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88">
        <v>2</v>
      </c>
      <c r="C14" s="48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78" t="s">
        <v>340</v>
      </c>
      <c r="C15" s="479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78" t="s">
        <v>341</v>
      </c>
      <c r="C16" s="479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78" t="s">
        <v>342</v>
      </c>
      <c r="C17" s="479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78" t="s">
        <v>35</v>
      </c>
      <c r="C18" s="479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78" t="s">
        <v>343</v>
      </c>
      <c r="C19" s="479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78" t="s">
        <v>344</v>
      </c>
      <c r="C20" s="479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78" t="s">
        <v>345</v>
      </c>
      <c r="C21" s="479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78" t="s">
        <v>346</v>
      </c>
      <c r="C22" s="479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78" t="s">
        <v>347</v>
      </c>
      <c r="C23" s="479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78" t="s">
        <v>77</v>
      </c>
      <c r="C24" s="479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78" t="s">
        <v>348</v>
      </c>
      <c r="C25" s="479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78" t="s">
        <v>45</v>
      </c>
      <c r="C26" s="479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78" t="s">
        <v>349</v>
      </c>
      <c r="C27" s="479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78" t="s">
        <v>350</v>
      </c>
      <c r="C28" s="479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78" t="s">
        <v>351</v>
      </c>
      <c r="C29" s="479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78" t="s">
        <v>352</v>
      </c>
      <c r="C30" s="479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78" t="s">
        <v>353</v>
      </c>
      <c r="C31" s="479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78" t="s">
        <v>354</v>
      </c>
      <c r="C32" s="479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78" t="s">
        <v>355</v>
      </c>
      <c r="C33" s="479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78" t="s">
        <v>356</v>
      </c>
      <c r="C34" s="479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78" t="s">
        <v>370</v>
      </c>
      <c r="C35" s="479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78" t="s">
        <v>357</v>
      </c>
      <c r="C36" s="479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78" t="s">
        <v>358</v>
      </c>
      <c r="C37" s="479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78" t="s">
        <v>359</v>
      </c>
      <c r="C38" s="479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78" t="s">
        <v>360</v>
      </c>
      <c r="C39" s="479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78" t="s">
        <v>361</v>
      </c>
      <c r="C40" s="479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78" t="s">
        <v>359</v>
      </c>
      <c r="C41" s="479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78" t="s">
        <v>360</v>
      </c>
      <c r="C42" s="479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78" t="s">
        <v>362</v>
      </c>
      <c r="C43" s="479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78" t="s">
        <v>371</v>
      </c>
      <c r="C44" s="479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78" t="s">
        <v>372</v>
      </c>
      <c r="C45" s="479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78" t="s">
        <v>363</v>
      </c>
      <c r="C46" s="479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78" t="s">
        <v>373</v>
      </c>
      <c r="C47" s="479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97" t="s">
        <v>364</v>
      </c>
      <c r="B48" s="497"/>
      <c r="C48" s="500"/>
      <c r="D48" s="500"/>
      <c r="E48" s="500"/>
      <c r="F48" s="495"/>
      <c r="G48" s="495"/>
      <c r="H48" s="495"/>
      <c r="I48" s="495"/>
    </row>
    <row r="49" spans="1:9" ht="32.25" customHeight="1">
      <c r="A49" s="480" t="s">
        <v>365</v>
      </c>
      <c r="B49" s="480"/>
      <c r="C49" s="480" t="s">
        <v>366</v>
      </c>
      <c r="D49" s="480"/>
      <c r="E49" s="480"/>
      <c r="F49" s="496"/>
      <c r="G49" s="496"/>
      <c r="H49" s="496"/>
      <c r="I49" s="496"/>
    </row>
    <row r="50" spans="1:9" ht="44.25" customHeight="1">
      <c r="A50" s="499"/>
      <c r="B50" s="499"/>
      <c r="C50" s="480" t="s">
        <v>367</v>
      </c>
      <c r="D50" s="480"/>
      <c r="E50" s="480"/>
      <c r="F50" s="496"/>
      <c r="G50" s="496"/>
      <c r="H50" s="496"/>
      <c r="I50" s="496"/>
    </row>
    <row r="51" spans="1:9" ht="18.75">
      <c r="A51" s="106"/>
      <c r="B51" s="468" t="s">
        <v>484</v>
      </c>
      <c r="C51" s="468"/>
      <c r="D51" s="28"/>
      <c r="E51" s="28"/>
      <c r="F51" s="28"/>
      <c r="G51" s="28"/>
      <c r="H51" s="28"/>
    </row>
    <row r="52" spans="1:9" ht="18.75">
      <c r="A52" s="7"/>
      <c r="B52" s="458" t="s">
        <v>485</v>
      </c>
      <c r="C52" s="458"/>
      <c r="D52" s="28"/>
      <c r="E52" s="28"/>
      <c r="F52" s="483" t="s">
        <v>493</v>
      </c>
      <c r="G52" s="483"/>
      <c r="H52" s="483"/>
      <c r="I52" s="483"/>
    </row>
    <row r="53" spans="1:9" ht="15.75" customHeight="1">
      <c r="A53" s="1"/>
      <c r="B53" s="481" t="s">
        <v>64</v>
      </c>
      <c r="C53" s="481"/>
      <c r="D53" s="482" t="s">
        <v>495</v>
      </c>
      <c r="E53" s="482"/>
      <c r="F53" s="481" t="s">
        <v>494</v>
      </c>
      <c r="G53" s="481"/>
      <c r="H53" s="481"/>
      <c r="I53" s="481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1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1" t="s">
        <v>134</v>
      </c>
      <c r="H2" s="151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1" t="s">
        <v>174</v>
      </c>
      <c r="H3" s="151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4"/>
      <c r="C6" s="154"/>
      <c r="D6" s="154"/>
      <c r="E6" s="361"/>
      <c r="F6" s="361"/>
      <c r="G6" s="154"/>
      <c r="H6" s="154"/>
      <c r="I6" s="154"/>
      <c r="J6" s="107"/>
      <c r="K6" s="13"/>
    </row>
    <row r="7" spans="1:12" ht="26.25">
      <c r="A7" s="37"/>
      <c r="B7" s="154"/>
      <c r="C7" s="147" t="s">
        <v>550</v>
      </c>
      <c r="D7" s="147"/>
      <c r="E7" s="147"/>
      <c r="F7" s="147"/>
      <c r="G7" s="147"/>
      <c r="H7" s="147"/>
      <c r="I7" s="154"/>
      <c r="J7" s="107"/>
      <c r="K7" s="13"/>
    </row>
    <row r="8" spans="1:12" ht="25.5">
      <c r="A8" s="54" t="s">
        <v>405</v>
      </c>
      <c r="B8" s="361" t="s">
        <v>533</v>
      </c>
      <c r="C8" s="361"/>
      <c r="D8" s="361"/>
      <c r="E8" s="361"/>
      <c r="F8" s="361"/>
      <c r="G8" s="361"/>
      <c r="H8" s="361"/>
      <c r="I8" s="361"/>
      <c r="J8" s="107"/>
      <c r="K8" s="13"/>
    </row>
    <row r="9" spans="1:12" ht="26.25">
      <c r="B9" s="155"/>
      <c r="C9" s="156" t="s">
        <v>534</v>
      </c>
      <c r="D9" s="155"/>
      <c r="E9" s="155"/>
      <c r="F9" s="155"/>
      <c r="G9" s="155"/>
      <c r="H9" s="155"/>
      <c r="I9" s="155"/>
      <c r="J9" s="108"/>
      <c r="K9" s="13"/>
    </row>
    <row r="10" spans="1:12" ht="26.25" hidden="1">
      <c r="A10" s="3" t="s">
        <v>375</v>
      </c>
      <c r="B10" s="146"/>
      <c r="C10" s="146"/>
      <c r="D10" s="146"/>
      <c r="E10" s="146"/>
      <c r="F10" s="146"/>
      <c r="G10" s="146"/>
      <c r="H10" s="146"/>
      <c r="I10" s="146"/>
      <c r="J10" s="18"/>
    </row>
    <row r="11" spans="1:12" ht="22.5" customHeight="1">
      <c r="A11" s="3"/>
      <c r="B11" s="510" t="s">
        <v>541</v>
      </c>
      <c r="C11" s="510"/>
      <c r="D11" s="510"/>
      <c r="E11" s="510"/>
      <c r="F11" s="510"/>
      <c r="G11" s="510"/>
      <c r="H11" s="510"/>
      <c r="I11" s="510"/>
      <c r="J11" s="18"/>
    </row>
    <row r="12" spans="1:12" ht="21.75" customHeight="1">
      <c r="A12" s="52"/>
      <c r="B12" s="157"/>
      <c r="C12" s="157"/>
      <c r="D12" s="155" t="s">
        <v>535</v>
      </c>
      <c r="E12" s="155"/>
      <c r="F12" s="155"/>
      <c r="G12" s="155"/>
      <c r="H12" s="157"/>
      <c r="I12" s="157"/>
      <c r="J12" s="55"/>
    </row>
    <row r="13" spans="1:12" ht="27" hidden="1" thickBot="1">
      <c r="A13" s="53"/>
      <c r="B13" s="146"/>
      <c r="C13" s="146"/>
      <c r="D13" s="146"/>
      <c r="E13" s="146"/>
      <c r="F13" s="146"/>
      <c r="G13" s="146"/>
      <c r="H13" s="146"/>
      <c r="I13" s="146"/>
    </row>
    <row r="14" spans="1:12" ht="27" thickBot="1">
      <c r="A14" s="53"/>
      <c r="B14" s="146"/>
      <c r="C14" s="146"/>
      <c r="D14" s="509" t="s">
        <v>536</v>
      </c>
      <c r="E14" s="509"/>
      <c r="F14" s="509"/>
      <c r="G14" s="158"/>
      <c r="H14" s="158"/>
      <c r="I14" s="146"/>
    </row>
    <row r="15" spans="1:12" ht="74.25" customHeight="1">
      <c r="A15" s="159" t="s">
        <v>2</v>
      </c>
      <c r="B15" s="160" t="s">
        <v>376</v>
      </c>
      <c r="C15" s="507" t="s">
        <v>403</v>
      </c>
      <c r="D15" s="504" t="s">
        <v>378</v>
      </c>
      <c r="E15" s="504" t="s">
        <v>379</v>
      </c>
      <c r="F15" s="504" t="s">
        <v>380</v>
      </c>
      <c r="G15" s="504" t="s">
        <v>381</v>
      </c>
      <c r="H15" s="160" t="s">
        <v>382</v>
      </c>
      <c r="I15" s="504" t="s">
        <v>384</v>
      </c>
      <c r="J15" s="160" t="s">
        <v>382</v>
      </c>
      <c r="K15" s="160" t="s">
        <v>386</v>
      </c>
      <c r="L15" s="107"/>
    </row>
    <row r="16" spans="1:12" ht="47.25" customHeight="1">
      <c r="A16" s="161" t="s">
        <v>3</v>
      </c>
      <c r="B16" s="162" t="s">
        <v>377</v>
      </c>
      <c r="C16" s="508"/>
      <c r="D16" s="505"/>
      <c r="E16" s="505"/>
      <c r="F16" s="505"/>
      <c r="G16" s="505"/>
      <c r="H16" s="162" t="s">
        <v>383</v>
      </c>
      <c r="I16" s="511"/>
      <c r="J16" s="162" t="s">
        <v>385</v>
      </c>
      <c r="K16" s="162" t="s">
        <v>515</v>
      </c>
      <c r="L16" s="107"/>
    </row>
    <row r="17" spans="1:12" ht="23.25" customHeight="1">
      <c r="A17" s="163"/>
      <c r="B17" s="164"/>
      <c r="C17" s="161" t="s">
        <v>404</v>
      </c>
      <c r="D17" s="505"/>
      <c r="E17" s="505"/>
      <c r="F17" s="505"/>
      <c r="G17" s="505"/>
      <c r="H17" s="162"/>
      <c r="I17" s="511"/>
      <c r="J17" s="162"/>
      <c r="K17" s="162"/>
      <c r="L17" s="107"/>
    </row>
    <row r="18" spans="1:12" ht="24.75" customHeight="1" thickBot="1">
      <c r="A18" s="165"/>
      <c r="B18" s="166"/>
      <c r="C18" s="167"/>
      <c r="D18" s="506"/>
      <c r="E18" s="506"/>
      <c r="F18" s="506"/>
      <c r="G18" s="506"/>
      <c r="H18" s="168"/>
      <c r="I18" s="512"/>
      <c r="J18" s="168"/>
      <c r="K18" s="168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69" t="s">
        <v>482</v>
      </c>
      <c r="C20" s="133">
        <v>11</v>
      </c>
      <c r="D20" s="133">
        <v>2016</v>
      </c>
      <c r="E20" s="133" t="s">
        <v>483</v>
      </c>
      <c r="F20" s="133" t="s">
        <v>483</v>
      </c>
      <c r="G20" s="133">
        <v>222</v>
      </c>
      <c r="H20" s="133">
        <v>139</v>
      </c>
      <c r="I20" s="171">
        <v>0</v>
      </c>
      <c r="J20" s="171">
        <v>0</v>
      </c>
      <c r="K20" s="133">
        <v>12.8119</v>
      </c>
      <c r="L20" s="107"/>
    </row>
    <row r="21" spans="1:12" ht="31.5" customHeight="1" thickBot="1">
      <c r="A21" s="86"/>
      <c r="B21" s="170" t="s">
        <v>387</v>
      </c>
      <c r="C21" s="134" t="s">
        <v>388</v>
      </c>
      <c r="D21" s="134" t="s">
        <v>388</v>
      </c>
      <c r="E21" s="134" t="s">
        <v>388</v>
      </c>
      <c r="F21" s="134" t="s">
        <v>388</v>
      </c>
      <c r="G21" s="134">
        <f>G20</f>
        <v>222</v>
      </c>
      <c r="H21" s="134">
        <f t="shared" ref="H21:K21" si="0">H20</f>
        <v>139</v>
      </c>
      <c r="I21" s="172">
        <f t="shared" si="0"/>
        <v>0</v>
      </c>
      <c r="J21" s="172">
        <f t="shared" si="0"/>
        <v>0</v>
      </c>
      <c r="K21" s="134">
        <f t="shared" si="0"/>
        <v>12.8119</v>
      </c>
      <c r="L21" s="107"/>
    </row>
    <row r="22" spans="1:12" ht="47.25" customHeight="1" thickBot="1">
      <c r="A22" s="501"/>
      <c r="B22" s="170" t="s">
        <v>389</v>
      </c>
      <c r="C22" s="133" t="s">
        <v>388</v>
      </c>
      <c r="D22" s="133" t="s">
        <v>388</v>
      </c>
      <c r="E22" s="133" t="s">
        <v>388</v>
      </c>
      <c r="F22" s="133" t="s">
        <v>388</v>
      </c>
      <c r="G22" s="133">
        <f>G23+G24+G25</f>
        <v>222</v>
      </c>
      <c r="H22" s="133">
        <f t="shared" ref="H22:K22" si="1">H23+H24+H25</f>
        <v>139</v>
      </c>
      <c r="I22" s="171">
        <f t="shared" si="1"/>
        <v>0</v>
      </c>
      <c r="J22" s="171">
        <f t="shared" si="1"/>
        <v>0</v>
      </c>
      <c r="K22" s="133">
        <f t="shared" si="1"/>
        <v>12.8119</v>
      </c>
      <c r="L22" s="107"/>
    </row>
    <row r="23" spans="1:12" ht="30.75" customHeight="1" thickBot="1">
      <c r="A23" s="502"/>
      <c r="B23" s="170" t="s">
        <v>390</v>
      </c>
      <c r="C23" s="133" t="s">
        <v>388</v>
      </c>
      <c r="D23" s="133" t="s">
        <v>388</v>
      </c>
      <c r="E23" s="133" t="s">
        <v>388</v>
      </c>
      <c r="F23" s="133" t="s">
        <v>388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07"/>
    </row>
    <row r="24" spans="1:12" ht="32.25" customHeight="1" thickBot="1">
      <c r="A24" s="502"/>
      <c r="B24" s="170" t="s">
        <v>391</v>
      </c>
      <c r="C24" s="133" t="s">
        <v>388</v>
      </c>
      <c r="D24" s="133" t="s">
        <v>388</v>
      </c>
      <c r="E24" s="133" t="s">
        <v>388</v>
      </c>
      <c r="F24" s="133" t="s">
        <v>388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07"/>
    </row>
    <row r="25" spans="1:12" ht="33" customHeight="1" thickBot="1">
      <c r="A25" s="502"/>
      <c r="B25" s="170" t="s">
        <v>392</v>
      </c>
      <c r="C25" s="133" t="s">
        <v>388</v>
      </c>
      <c r="D25" s="133" t="s">
        <v>388</v>
      </c>
      <c r="E25" s="133" t="s">
        <v>388</v>
      </c>
      <c r="F25" s="133" t="s">
        <v>388</v>
      </c>
      <c r="G25" s="133">
        <f>G21</f>
        <v>222</v>
      </c>
      <c r="H25" s="133">
        <f t="shared" ref="H25:K25" si="2">H21</f>
        <v>139</v>
      </c>
      <c r="I25" s="171">
        <f t="shared" si="2"/>
        <v>0</v>
      </c>
      <c r="J25" s="171">
        <f t="shared" si="2"/>
        <v>0</v>
      </c>
      <c r="K25" s="139">
        <f t="shared" si="2"/>
        <v>12.8119</v>
      </c>
      <c r="L25" s="107"/>
    </row>
    <row r="26" spans="1:12" ht="45.75" customHeight="1" thickBot="1">
      <c r="A26" s="502"/>
      <c r="B26" s="170" t="s">
        <v>393</v>
      </c>
      <c r="C26" s="133" t="s">
        <v>388</v>
      </c>
      <c r="D26" s="133" t="s">
        <v>388</v>
      </c>
      <c r="E26" s="133" t="s">
        <v>388</v>
      </c>
      <c r="F26" s="133" t="s">
        <v>388</v>
      </c>
      <c r="G26" s="171">
        <v>0</v>
      </c>
      <c r="H26" s="171">
        <v>0</v>
      </c>
      <c r="I26" s="171">
        <v>0</v>
      </c>
      <c r="J26" s="171">
        <v>0</v>
      </c>
      <c r="K26" s="171">
        <v>0</v>
      </c>
      <c r="L26" s="107"/>
    </row>
    <row r="27" spans="1:12" ht="24" customHeight="1" thickBot="1">
      <c r="A27" s="502"/>
      <c r="B27" s="170" t="s">
        <v>394</v>
      </c>
      <c r="C27" s="133" t="s">
        <v>388</v>
      </c>
      <c r="D27" s="133" t="s">
        <v>388</v>
      </c>
      <c r="E27" s="133" t="s">
        <v>388</v>
      </c>
      <c r="F27" s="133" t="s">
        <v>388</v>
      </c>
      <c r="G27" s="171">
        <v>0</v>
      </c>
      <c r="H27" s="171">
        <v>0</v>
      </c>
      <c r="I27" s="171">
        <v>0</v>
      </c>
      <c r="J27" s="171">
        <v>0</v>
      </c>
      <c r="K27" s="171">
        <v>0</v>
      </c>
      <c r="L27" s="107"/>
    </row>
    <row r="28" spans="1:12" ht="36.75" customHeight="1" thickBot="1">
      <c r="A28" s="502"/>
      <c r="B28" s="170" t="s">
        <v>395</v>
      </c>
      <c r="C28" s="133" t="s">
        <v>388</v>
      </c>
      <c r="D28" s="133" t="s">
        <v>388</v>
      </c>
      <c r="E28" s="133" t="s">
        <v>388</v>
      </c>
      <c r="F28" s="133" t="s">
        <v>388</v>
      </c>
      <c r="G28" s="171">
        <v>0</v>
      </c>
      <c r="H28" s="171">
        <v>0</v>
      </c>
      <c r="I28" s="171">
        <v>0</v>
      </c>
      <c r="J28" s="171">
        <v>0</v>
      </c>
      <c r="K28" s="171">
        <v>0</v>
      </c>
      <c r="L28" s="107"/>
    </row>
    <row r="29" spans="1:12" ht="29.25" customHeight="1" thickBot="1">
      <c r="A29" s="502"/>
      <c r="B29" s="170" t="s">
        <v>396</v>
      </c>
      <c r="C29" s="133" t="s">
        <v>388</v>
      </c>
      <c r="D29" s="133" t="s">
        <v>388</v>
      </c>
      <c r="E29" s="133" t="s">
        <v>388</v>
      </c>
      <c r="F29" s="133" t="s">
        <v>388</v>
      </c>
      <c r="G29" s="171">
        <v>0</v>
      </c>
      <c r="H29" s="171">
        <v>0</v>
      </c>
      <c r="I29" s="171">
        <v>0</v>
      </c>
      <c r="J29" s="171">
        <v>0</v>
      </c>
      <c r="K29" s="171">
        <v>0</v>
      </c>
      <c r="L29" s="107"/>
    </row>
    <row r="30" spans="1:12" ht="40.5" customHeight="1" thickBot="1">
      <c r="A30" s="502"/>
      <c r="B30" s="170" t="s">
        <v>397</v>
      </c>
      <c r="C30" s="133" t="s">
        <v>388</v>
      </c>
      <c r="D30" s="133" t="s">
        <v>388</v>
      </c>
      <c r="E30" s="133" t="s">
        <v>388</v>
      </c>
      <c r="F30" s="133" t="s">
        <v>388</v>
      </c>
      <c r="G30" s="171">
        <v>0</v>
      </c>
      <c r="H30" s="171">
        <v>0</v>
      </c>
      <c r="I30" s="171">
        <v>0</v>
      </c>
      <c r="J30" s="171">
        <v>0</v>
      </c>
      <c r="K30" s="171">
        <v>0</v>
      </c>
      <c r="L30" s="107"/>
    </row>
    <row r="31" spans="1:12" ht="41.25" customHeight="1" thickBot="1">
      <c r="A31" s="502"/>
      <c r="B31" s="170" t="s">
        <v>398</v>
      </c>
      <c r="C31" s="133" t="s">
        <v>388</v>
      </c>
      <c r="D31" s="133" t="s">
        <v>388</v>
      </c>
      <c r="E31" s="133" t="s">
        <v>388</v>
      </c>
      <c r="F31" s="133" t="s">
        <v>388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07"/>
    </row>
    <row r="32" spans="1:12" ht="39" customHeight="1" thickBot="1">
      <c r="A32" s="502"/>
      <c r="B32" s="170" t="s">
        <v>399</v>
      </c>
      <c r="C32" s="133" t="s">
        <v>388</v>
      </c>
      <c r="D32" s="133" t="s">
        <v>388</v>
      </c>
      <c r="E32" s="133" t="s">
        <v>388</v>
      </c>
      <c r="F32" s="133" t="s">
        <v>388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07"/>
    </row>
    <row r="33" spans="1:12" ht="30.75" customHeight="1" thickBot="1">
      <c r="A33" s="502"/>
      <c r="B33" s="170" t="s">
        <v>400</v>
      </c>
      <c r="C33" s="133" t="s">
        <v>388</v>
      </c>
      <c r="D33" s="133" t="s">
        <v>388</v>
      </c>
      <c r="E33" s="133" t="s">
        <v>388</v>
      </c>
      <c r="F33" s="133" t="s">
        <v>388</v>
      </c>
      <c r="G33" s="171">
        <v>0</v>
      </c>
      <c r="H33" s="171">
        <v>0</v>
      </c>
      <c r="I33" s="171">
        <v>0</v>
      </c>
      <c r="J33" s="171">
        <v>0</v>
      </c>
      <c r="K33" s="171">
        <v>0</v>
      </c>
      <c r="L33" s="107"/>
    </row>
    <row r="34" spans="1:12" ht="34.5" customHeight="1" thickBot="1">
      <c r="A34" s="502"/>
      <c r="B34" s="170" t="s">
        <v>401</v>
      </c>
      <c r="C34" s="133" t="s">
        <v>388</v>
      </c>
      <c r="D34" s="133" t="s">
        <v>388</v>
      </c>
      <c r="E34" s="133" t="s">
        <v>388</v>
      </c>
      <c r="F34" s="133" t="s">
        <v>388</v>
      </c>
      <c r="G34" s="171">
        <v>0</v>
      </c>
      <c r="H34" s="171">
        <v>0</v>
      </c>
      <c r="I34" s="171">
        <v>0</v>
      </c>
      <c r="J34" s="171">
        <v>0</v>
      </c>
      <c r="K34" s="171">
        <v>0</v>
      </c>
      <c r="L34" s="107"/>
    </row>
    <row r="35" spans="1:12" ht="24" customHeight="1" thickBot="1">
      <c r="A35" s="502"/>
      <c r="B35" s="170" t="s">
        <v>402</v>
      </c>
      <c r="C35" s="133" t="s">
        <v>388</v>
      </c>
      <c r="D35" s="133" t="s">
        <v>388</v>
      </c>
      <c r="E35" s="133" t="s">
        <v>388</v>
      </c>
      <c r="F35" s="133" t="s">
        <v>388</v>
      </c>
      <c r="G35" s="171">
        <v>0</v>
      </c>
      <c r="H35" s="171">
        <v>0</v>
      </c>
      <c r="I35" s="171">
        <v>0</v>
      </c>
      <c r="J35" s="171">
        <v>0</v>
      </c>
      <c r="K35" s="171">
        <v>0</v>
      </c>
      <c r="L35" s="107"/>
    </row>
    <row r="36" spans="1:12" ht="35.25" customHeight="1" thickBot="1">
      <c r="A36" s="502"/>
      <c r="B36" s="170" t="s">
        <v>395</v>
      </c>
      <c r="C36" s="133" t="s">
        <v>388</v>
      </c>
      <c r="D36" s="133" t="s">
        <v>388</v>
      </c>
      <c r="E36" s="133" t="s">
        <v>388</v>
      </c>
      <c r="F36" s="133" t="s">
        <v>388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07"/>
    </row>
    <row r="37" spans="1:12" ht="27" customHeight="1" thickBot="1">
      <c r="A37" s="502"/>
      <c r="B37" s="170" t="s">
        <v>396</v>
      </c>
      <c r="C37" s="133" t="s">
        <v>388</v>
      </c>
      <c r="D37" s="133" t="s">
        <v>388</v>
      </c>
      <c r="E37" s="133" t="s">
        <v>388</v>
      </c>
      <c r="F37" s="133" t="s">
        <v>388</v>
      </c>
      <c r="G37" s="171">
        <v>0</v>
      </c>
      <c r="H37" s="171">
        <v>0</v>
      </c>
      <c r="I37" s="171">
        <v>0</v>
      </c>
      <c r="J37" s="171">
        <v>0</v>
      </c>
      <c r="K37" s="171">
        <v>0</v>
      </c>
      <c r="L37" s="107"/>
    </row>
    <row r="38" spans="1:12" ht="29.25" customHeight="1" thickBot="1">
      <c r="A38" s="502"/>
      <c r="B38" s="170" t="s">
        <v>397</v>
      </c>
      <c r="C38" s="133" t="s">
        <v>388</v>
      </c>
      <c r="D38" s="133" t="s">
        <v>388</v>
      </c>
      <c r="E38" s="133" t="s">
        <v>388</v>
      </c>
      <c r="F38" s="133" t="s">
        <v>388</v>
      </c>
      <c r="G38" s="171">
        <v>0</v>
      </c>
      <c r="H38" s="171">
        <v>0</v>
      </c>
      <c r="I38" s="171">
        <v>0</v>
      </c>
      <c r="J38" s="171">
        <v>0</v>
      </c>
      <c r="K38" s="171">
        <v>0</v>
      </c>
      <c r="L38" s="107"/>
    </row>
    <row r="39" spans="1:12" ht="42" customHeight="1" thickBot="1">
      <c r="A39" s="502"/>
      <c r="B39" s="170" t="s">
        <v>398</v>
      </c>
      <c r="C39" s="133" t="s">
        <v>388</v>
      </c>
      <c r="D39" s="133" t="s">
        <v>388</v>
      </c>
      <c r="E39" s="133" t="s">
        <v>388</v>
      </c>
      <c r="F39" s="133" t="s">
        <v>388</v>
      </c>
      <c r="G39" s="171">
        <v>0</v>
      </c>
      <c r="H39" s="171">
        <v>0</v>
      </c>
      <c r="I39" s="171">
        <v>0</v>
      </c>
      <c r="J39" s="171">
        <v>0</v>
      </c>
      <c r="K39" s="171">
        <v>0</v>
      </c>
      <c r="L39" s="107"/>
    </row>
    <row r="40" spans="1:12" ht="33" customHeight="1" thickBot="1">
      <c r="A40" s="503"/>
      <c r="B40" s="170" t="s">
        <v>399</v>
      </c>
      <c r="C40" s="133" t="s">
        <v>388</v>
      </c>
      <c r="D40" s="133" t="s">
        <v>388</v>
      </c>
      <c r="E40" s="133" t="s">
        <v>388</v>
      </c>
      <c r="F40" s="133" t="s">
        <v>388</v>
      </c>
      <c r="G40" s="171">
        <v>0</v>
      </c>
      <c r="H40" s="171">
        <v>0</v>
      </c>
      <c r="I40" s="171">
        <v>0</v>
      </c>
      <c r="J40" s="171">
        <v>0</v>
      </c>
      <c r="K40" s="171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3" t="s">
        <v>486</v>
      </c>
      <c r="J44" s="513"/>
      <c r="K44" s="513"/>
      <c r="L44" s="107"/>
    </row>
    <row r="45" spans="1:12" ht="22.5" customHeight="1">
      <c r="B45" s="463" t="s">
        <v>64</v>
      </c>
      <c r="C45" s="463"/>
      <c r="D45" s="36"/>
      <c r="E45" s="463" t="s">
        <v>65</v>
      </c>
      <c r="F45" s="463"/>
      <c r="G45" s="463"/>
      <c r="H45" s="36"/>
      <c r="I45" s="463" t="s">
        <v>66</v>
      </c>
      <c r="J45" s="463"/>
      <c r="K45" s="463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2021-08-26T13:59:55Z</cp:lastPrinted>
  <dcterms:created xsi:type="dcterms:W3CDTF">2020-02-19T15:30:08Z</dcterms:created>
  <dcterms:modified xsi:type="dcterms:W3CDTF">2021-08-26T14:00:34Z</dcterms:modified>
</cp:coreProperties>
</file>