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1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62" i="1" l="1"/>
  <c r="AA67" i="1" s="1"/>
  <c r="K62" i="1"/>
  <c r="K67" i="1" s="1"/>
  <c r="G37" i="3" l="1"/>
  <c r="H44" i="2"/>
  <c r="I44" i="2"/>
  <c r="I48" i="2" s="1"/>
  <c r="K37" i="3"/>
  <c r="AA55" i="1"/>
  <c r="AA54" i="1"/>
  <c r="I31" i="2"/>
  <c r="I29" i="2"/>
  <c r="I30" i="2" s="1"/>
  <c r="AA41" i="1"/>
  <c r="I26" i="2"/>
  <c r="K55" i="1"/>
  <c r="K54" i="1"/>
  <c r="H31" i="2"/>
  <c r="H29" i="2"/>
  <c r="H30" i="2" s="1"/>
  <c r="H26" i="2"/>
  <c r="AA36" i="1"/>
  <c r="AA33" i="1"/>
  <c r="AA34" i="1" s="1"/>
  <c r="AA31" i="1"/>
  <c r="AA30" i="1"/>
  <c r="AA25" i="1"/>
  <c r="AA28" i="1" s="1"/>
  <c r="AA23" i="1"/>
  <c r="AA22" i="1"/>
  <c r="AA20" i="1"/>
  <c r="AA19" i="1"/>
  <c r="AA60" i="1" s="1"/>
  <c r="K41" i="1"/>
  <c r="K38" i="1"/>
  <c r="K39" i="1" s="1"/>
  <c r="K36" i="1"/>
  <c r="K33" i="1"/>
  <c r="K34" i="1" s="1"/>
  <c r="K31" i="1"/>
  <c r="K30" i="1"/>
  <c r="K25" i="1"/>
  <c r="K28" i="1" s="1"/>
  <c r="K23" i="1"/>
  <c r="K22" i="1"/>
  <c r="K20" i="1"/>
  <c r="K19" i="1"/>
  <c r="K60" i="1" s="1"/>
  <c r="K27" i="1" l="1"/>
  <c r="G48" i="2"/>
  <c r="H45" i="2"/>
  <c r="G45" i="2" s="1"/>
  <c r="AA38" i="1"/>
  <c r="AA39" i="1" s="1"/>
  <c r="AA27" i="1"/>
  <c r="AA18" i="1"/>
  <c r="K18" i="1"/>
  <c r="G46" i="2"/>
  <c r="G47" i="2"/>
  <c r="G14" i="2"/>
  <c r="G15" i="2"/>
  <c r="G17" i="2"/>
  <c r="G18" i="2"/>
  <c r="G19" i="2"/>
  <c r="G20" i="2"/>
  <c r="G21" i="2"/>
  <c r="G22" i="2"/>
  <c r="G23" i="2"/>
  <c r="G32" i="2"/>
  <c r="G33" i="2"/>
  <c r="G35" i="2"/>
  <c r="G38" i="2"/>
  <c r="G40" i="2"/>
  <c r="G31" i="2"/>
  <c r="I20" i="2"/>
  <c r="H20" i="2"/>
  <c r="I16" i="2"/>
  <c r="I13" i="2" s="1"/>
  <c r="H16" i="2"/>
  <c r="H13" i="2" s="1"/>
  <c r="G13" i="2" s="1"/>
  <c r="G16" i="2" l="1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K21" i="3" l="1"/>
  <c r="I41" i="2"/>
  <c r="I37" i="2" s="1"/>
  <c r="I36" i="2" s="1"/>
  <c r="I42" i="2" s="1"/>
  <c r="I43" i="2" s="1"/>
  <c r="K20" i="3" s="1"/>
  <c r="K23" i="3" s="1"/>
  <c r="H41" i="2"/>
  <c r="H37" i="2" s="1"/>
  <c r="H36" i="2" s="1"/>
  <c r="H42" i="2" s="1"/>
  <c r="H43" i="2" s="1"/>
  <c r="G20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S37" i="1" s="1"/>
  <c r="S49" i="1" s="1"/>
  <c r="AA37" i="1"/>
  <c r="AA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F29" i="3" s="1"/>
  <c r="K57" i="1"/>
  <c r="K52" i="1" s="1"/>
  <c r="K51" i="1" s="1"/>
  <c r="G31" i="3" s="1"/>
  <c r="F31" i="3" s="1"/>
  <c r="G33" i="3"/>
  <c r="G13" i="3"/>
  <c r="G25" i="3" s="1"/>
  <c r="AA61" i="1"/>
  <c r="K12" i="3"/>
  <c r="K15" i="3" s="1"/>
  <c r="K27" i="3" s="1"/>
  <c r="K68" i="1"/>
  <c r="G57" i="1"/>
  <c r="S52" i="1"/>
  <c r="K25" i="3"/>
  <c r="G49" i="1"/>
  <c r="F13" i="3" s="1"/>
  <c r="S51" i="1"/>
  <c r="G28" i="3" l="1"/>
  <c r="K58" i="1"/>
  <c r="K59" i="1" s="1"/>
  <c r="K43" i="3"/>
  <c r="K40" i="3"/>
  <c r="G68" i="1"/>
  <c r="F25" i="3"/>
  <c r="K42" i="3"/>
  <c r="S61" i="1"/>
  <c r="S59" i="1" s="1"/>
  <c r="S58" i="1"/>
  <c r="G52" i="1"/>
  <c r="G51" i="1" s="1"/>
  <c r="K61" i="1" l="1"/>
  <c r="G12" i="3"/>
  <c r="G15" i="3" s="1"/>
  <c r="G27" i="3" s="1"/>
  <c r="G58" i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<sst xmlns="http://schemas.openxmlformats.org/spreadsheetml/2006/main" count="1339" uniqueCount="572">
  <si>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</si>
  <si>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</si>
  <si>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</si>
  <si>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</si>
  <si>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</si>
  <si>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</si>
  <si>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</si>
  <si>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</si>
  <si>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</si>
  <si>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</si>
  <si>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</si>
  <si>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</si>
  <si>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</si>
  <si>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</si>
  <si>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</si>
  <si>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</si>
  <si>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</si>
  <si>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</si>
  <si>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</si>
  <si>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</si>
  <si>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</si>
  <si>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</si>
  <si>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</si>
  <si>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</si>
  <si>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</si>
  <si>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</si>
  <si>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</si>
  <si>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</si>
  <si>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</si>
  <si>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</si>
  <si>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</si>
  <si>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</si>
  <si>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</si>
  <si>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</si>
  <si>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</si>
  <si>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</si>
  <si>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</si>
  <si>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</si>
  <si>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</si>
  <si>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</si>
  <si>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</si>
  <si>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</si>
  <si>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</si>
  <si>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</si>
  <si>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</si>
  <si>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</si>
  <si>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</si>
  <si>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</si>
  <si>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</si>
  <si>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</si>
  <si>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</si>
  <si>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інше використання прибутку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</si>
  <si>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</si>
  <si>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</si>
  <si>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</si>
  <si>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</si>
  <si>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</si>
  <si>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</si>
  <si>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</si>
  <si>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</si>
  <si>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</si>
  <si>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</si>
  <si>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</si>
  <si>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</si>
  <si>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</si>
  <si>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</si>
  <si>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</si>
  <si>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</si>
  <si>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>до Рішення виконавчого комітету Вишневої ьіської ради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</si>
  <si>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</si>
  <si>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</si>
  <si>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</si>
  <si>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</si>
  <si>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</si>
  <si>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</si>
  <si>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</si>
  <si>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</si>
  <si>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</si>
  <si>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</si>
  <si>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</si>
  <si>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</si>
  <si>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</si>
  <si>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</si>
  <si>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</si>
  <si>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</si>
  <si>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</si>
  <si>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</si>
  <si>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</si>
  <si>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</si>
  <si>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</si>
  <si>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</si>
  <si>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</si>
  <si>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</si>
  <si>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</si>
  <si>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</si>
  <si>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</si>
  <si>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</si>
  <si>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</si>
  <si>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</si>
  <si>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</si>
  <si>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</si>
  <si>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</si>
  <si>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</si>
  <si>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</si>
  <si>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</si>
  <si>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</si>
  <si>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</si>
  <si>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</si>
  <si>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</si>
  <si>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</si>
  <si>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</si>
  <si>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</si>
  <si>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</si>
  <si>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</si>
  <si>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</si>
  <si>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</si>
  <si>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</si>
  <si>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</si>
  <si>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</si>
  <si>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</si>
  <si>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</si>
  <si>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</si>
  <si>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</si>
  <si>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</si>
  <si>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</si>
  <si>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</si>
  <si>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</si>
  <si>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</si>
  <si>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</si>
  <si>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</si>
  <si>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</si>
  <si>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</si>
  <si>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</si>
  <si>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</si>
  <si>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</si>
  <si>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</si>
  <si>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</si>
  <si>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</si>
  <si>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</si>
  <si>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</si>
  <si>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</si>
  <si>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</si>
  <si>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</si>
  <si>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</si>
  <si>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</si>
  <si>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</si>
  <si>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</si>
  <si>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</si>
  <si>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</si>
  <si>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</si>
  <si>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</si>
  <si>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</si>
  <si>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</si>
  <si>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</si>
  <si>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</si>
  <si>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</si>
  <si>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</si>
  <si>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</si>
  <si>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</si>
  <si>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</si>
  <si>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</si>
  <si>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</si>
  <si>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</si>
  <si>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</si>
  <si>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</si>
  <si>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</si>
  <si>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</si>
  <si>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</si>
  <si>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</si>
  <si>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</si>
  <si>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</si>
  <si>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</si>
  <si>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</si>
  <si>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</si>
  <si>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</si>
  <si>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</si>
  <si>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</si>
  <si>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</si>
  <si>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</si>
  <si>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</si>
  <si>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</si>
  <si>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</si>
  <si>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</si>
  <si>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</si>
  <si>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</si>
  <si>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</si>
  <si>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</si>
  <si>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</si>
  <si>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</si>
  <si>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</si>
  <si>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</si>
  <si>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</si>
  <si>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</si>
  <si>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</si>
  <si>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</si>
  <si>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</si>
  <si>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</si>
  <si>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</si>
  <si>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</si>
  <si>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</si>
  <si>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</si>
  <si>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</si>
  <si>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</si>
  <si>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</si>
  <si>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</si>
  <si>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</si>
  <si>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</si>
  <si>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</si>
  <si>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</si>
  <si>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</si>
  <si>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</si>
  <si>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</si>
  <si>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</si>
  <si>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</si>
  <si>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</si>
  <si>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</si>
  <si>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</si>
  <si>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</si>
  <si>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</si>
  <si>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</si>
  <si>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</si>
  <si>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</si>
  <si>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</si>
  <si>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</si>
  <si>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</si>
  <si>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</si>
  <si>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</si>
  <si>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</si>
  <si>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</si>
  <si>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</si>
  <si>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</si>
  <si>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</si>
  <si>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</si>
  <si>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</si>
  <si>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</si>
  <si>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</si>
  <si>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</si>
  <si>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</si>
  <si>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</si>
  <si>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</si>
  <si>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</si>
  <si>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</si>
  <si>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</si>
  <si>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</si>
  <si>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</si>
  <si>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</si>
  <si>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</si>
  <si>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</si>
  <si>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</si>
  <si>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</si>
  <si>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</si>
  <si>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</si>
  <si>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</si>
  <si>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</si>
  <si>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</si>
  <si>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</si>
  <si>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</si>
  <si>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</si>
  <si>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</si>
  <si>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</si>
  <si>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</si>
  <si>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</si>
  <si>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</si>
  <si>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</si>
  <si>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</si>
  <si>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</si>
  <si>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</si>
  <si>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</si>
  <si>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</si>
  <si>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</si>
  <si>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</si>
  <si>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</si>
  <si>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</si>
  <si>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</si>
  <si>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</si>
  <si>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</si>
  <si>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</si>
  <si>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</si>
  <si>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</si>
  <si>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</si>
  <si>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</si>
  <si>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</si>
  <si>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</si>
  <si>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</si>
  <si>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</si>
  <si>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</si>
  <si>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</si>
  <si>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</si>
  <si>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</si>
  <si>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</si>
  <si>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</si>
  <si>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</si>
  <si>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</si>
  <si>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</si>
  <si>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</si>
  <si>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</si>
  <si>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</si>
  <si>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</si>
  <si>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</si>
  <si>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</si>
  <si>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</si>
  <si>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</si>
  <si>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</si>
  <si>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</si>
  <si>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</si>
  <si>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</si>
  <si>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</si>
  <si>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</si>
  <si>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</si>
  <si>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</si>
  <si>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</si>
  <si>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</si>
  <si>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</si>
  <si>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</si>
  <si>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</si>
  <si>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</si>
  <si>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</si>
  <si>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</si>
  <si>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</si>
  <si>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</si>
  <si>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</si>
  <si>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</si>
  <si>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</si>
  <si>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</si>
  <si>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</si>
  <si>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</si>
  <si>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</si>
  <si>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</si>
  <si>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</si>
  <si>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</si>
  <si>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</si>
  <si>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</si>
  <si>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</si>
  <si>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</si>
  <si>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</si>
  <si>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</si>
  <si>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</si>
  <si>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</si>
  <si>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</si>
  <si>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</si>
  <si>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</si>
  <si>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</si>
  <si>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</si>
  <si>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</si>
  <si>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</si>
  <si>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</si>
  <si>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</si>
  <si>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</si>
  <si>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</si>
  <si>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</si>
  <si>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</si>
  <si>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</si>
  <si>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</si>
  <si>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</si>
  <si>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</si>
  <si>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</si>
  <si>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</si>
  <si>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</si>
  <si>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</si>
  <si>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</si>
  <si>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</si>
  <si>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</si>
  <si>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</si>
  <si>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</si>
  <si>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</si>
  <si>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</si>
  <si>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</si>
  <si>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</si>
  <si>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</si>
  <si>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</si>
  <si>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</si>
  <si>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</si>
  <si>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</si>
  <si>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</si>
  <si>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</si>
  <si>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</si>
  <si>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</si>
  <si>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</si>
  <si>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</si>
  <si>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</si>
  <si>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</si>
  <si>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</si>
  <si>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</si>
  <si>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</si>
  <si>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</si>
  <si>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</si>
  <si>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</si>
  <si>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</si>
  <si>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</si>
  <si>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</si>
  <si>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</si>
  <si>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</si>
  <si>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</si>
  <si>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</si>
  <si>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</si>
  <si>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</si>
  <si>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</si>
  <si>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</si>
  <si>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</si>
  <si>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</si>
  <si>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</si>
  <si>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</si>
  <si>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</si>
  <si>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</si>
  <si>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</si>
  <si>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</si>
  <si>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</si>
  <si>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</si>
  <si>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</si>
  <si>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</si>
  <si>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</si>
  <si>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</si>
  <si>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</si>
  <si>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</si>
  <si>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</si>
  <si>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</si>
  <si>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</si>
  <si>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</si>
  <si>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</si>
  <si>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</si>
  <si>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</si>
  <si>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</si>
  <si>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</si>
  <si>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</si>
  <si>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</si>
  <si>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</si>
  <si>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</si>
  <si>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</si>
  <si>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</si>
  <si>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</si>
  <si>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</si>
  <si>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</si>
  <si>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</si>
  <si>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</si>
  <si>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</si>
  <si>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</si>
  <si>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</si>
  <si>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</si>
  <si>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</si>
  <si>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</si>
  <si>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</si>
  <si>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</si>
  <si>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</si>
  <si>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</si>
  <si>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</si>
  <si>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</si>
  <si>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</si>
  <si>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</si>
  <si>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</si>
  <si>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</si>
  <si>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</si>
  <si>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</si>
  <si>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</si>
  <si>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</si>
  <si>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</si>
  <si>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</si>
  <si>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</si>
  <si>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</si>
  <si>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</si>
  <si>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</si>
  <si>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</si>
  <si>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</si>
  <si>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</si>
  <si>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</si>
  <si>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</si>
  <si>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</si>
  <si>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</si>
  <si>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</si>
  <si>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</si>
  <si>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</si>
  <si>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</si>
  <si>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</si>
  <si>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</si>
  <si>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</si>
  <si>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</si>
  <si>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</si>
  <si>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</si>
  <si>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</si>
  <si>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</si>
  <si>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</si>
  <si>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</si>
  <si>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</si>
  <si>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</si>
  <si>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</si>
  <si>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</si>
  <si>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</si>
  <si>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</si>
  <si>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</si>
  <si>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</si>
  <si>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</si>
  <si>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</si>
  <si>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</si>
  <si>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</si>
  <si>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</si>
  <si>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</si>
  <si>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</si>
  <si>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</si>
  <si>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</si>
  <si>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</si>
  <si>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</si>
  <si>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</si>
  <si>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</si>
  <si>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</si>
  <si>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</si>
  <si>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     мереж та теплопостачання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</si>
  <si>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</si>
  <si>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</si>
  <si>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</si>
  <si>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</si>
  <si>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</si>
  <si>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</si>
  <si>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</si>
  <si>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</si>
  <si>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</si>
  <si>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</si>
  <si>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</si>
  <si>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</si>
  <si>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</si>
  <si>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</si>
  <si>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</si>
  <si>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</si>
  <si>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</si>
  <si>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</si>
  <si>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</si>
  <si>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</si>
  <si>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</si>
  <si>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</si>
  <si>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</si>
  <si>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</si>
  <si>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</si>
  <si>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</si>
  <si>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</si>
  <si>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</si>
  <si>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</si>
  <si>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</si>
  <si>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</si>
  <si>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</si>
  <si>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</si>
  <si>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</si>
  <si>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</si>
  <si>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</si>
  <si>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</si>
  <si>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 xml:space="preserve">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</si>
  <si>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</si>
  <si>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</si>
  <si>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</si>
  <si>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</si>
  <si>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</si>
  <si>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</si>
  <si>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</si>
  <si>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</si>
  <si>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</si>
  <si>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</si>
  <si>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</si>
  <si>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</si>
  <si>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</si>
  <si>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</si>
  <si>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</si>
  <si>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</si>
  <si>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</si>
  <si>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</si>
  <si>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 xml:space="preserve">                  за адресою: м.Вишневе  вул. Ватутіна буд. 29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</si>
  <si>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</si>
  <si>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</si>
  <si>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</si>
  <si>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</si>
  <si>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</si>
  <si>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 xml:space="preserve">          за адресою: м.Вишневе  вул. Ватутіна буд. 29</t>
  </si>
  <si>
    <t>Відкоригований тариф на на виробництво теплової енергії</t>
  </si>
  <si>
    <t>Відкоригований тариф на постачання теплової енергії</t>
  </si>
  <si>
    <t xml:space="preserve">                               Відкоригований тариф на теплову енергію</t>
  </si>
  <si>
    <t xml:space="preserve">інше використання прибутку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</si>
</sst>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68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0" fontId="0" fillId="0" borderId="16" xfId="0" applyBorder="1"/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30" fillId="0" borderId="8" xfId="0" applyFont="1" applyBorder="1" applyAlignment="1">
      <alignment horizontal="center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0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15">
            <v>524.82000000000005</v>
          </cell>
          <cell r="D15">
            <v>41.511000000000003</v>
          </cell>
          <cell r="S15">
            <v>1.61</v>
          </cell>
          <cell r="T15">
            <v>0.13</v>
          </cell>
          <cell r="V15">
            <v>95.73</v>
          </cell>
          <cell r="W15">
            <v>7.57</v>
          </cell>
          <cell r="AE15">
            <v>7.65</v>
          </cell>
          <cell r="AF15">
            <v>0.6</v>
          </cell>
          <cell r="AH15">
            <v>20.29</v>
          </cell>
          <cell r="AI15">
            <v>1.6</v>
          </cell>
          <cell r="AN15">
            <v>12.56</v>
          </cell>
          <cell r="AO15">
            <v>0.99</v>
          </cell>
          <cell r="AT15">
            <v>65.099999999999994</v>
          </cell>
          <cell r="AU15">
            <v>5.15</v>
          </cell>
          <cell r="BC15">
            <v>37.47</v>
          </cell>
          <cell r="BD15">
            <v>2.94</v>
          </cell>
          <cell r="BI15">
            <v>9.33</v>
          </cell>
          <cell r="BJ15">
            <v>0.73</v>
          </cell>
          <cell r="BO15">
            <v>20.34</v>
          </cell>
          <cell r="BP15">
            <v>1.61</v>
          </cell>
          <cell r="BU15">
            <v>0</v>
          </cell>
          <cell r="BV15">
            <v>0</v>
          </cell>
          <cell r="CG15">
            <v>0</v>
          </cell>
          <cell r="CH15">
            <v>0</v>
          </cell>
          <cell r="CJ15">
            <v>22.44</v>
          </cell>
          <cell r="CK15">
            <v>1.77</v>
          </cell>
          <cell r="CW15">
            <v>71192</v>
          </cell>
          <cell r="CX15">
            <v>5631</v>
          </cell>
          <cell r="DB15">
            <v>552271.23</v>
          </cell>
          <cell r="DC15">
            <v>43682.43</v>
          </cell>
          <cell r="DK15">
            <v>31402.2</v>
          </cell>
          <cell r="DL15">
            <v>2483.88</v>
          </cell>
          <cell r="DR15">
            <v>1325.88</v>
          </cell>
          <cell r="DS15">
            <v>128.80000000000001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58" activePane="bottomRight" state="frozen"/>
      <selection pane="topRight" activeCell="I1" sqref="I1"/>
      <selection pane="bottomLeft" activeCell="A13" sqref="A13"/>
      <selection pane="bottomRight" activeCell="L5" sqref="L5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11" t="s">
        <v>0</v>
      </c>
      <c r="V4" s="312"/>
      <c r="W4" s="312"/>
      <c r="X4" s="312"/>
      <c r="Y4" s="312"/>
      <c r="Z4" s="312"/>
      <c r="AA4" s="312"/>
    </row>
    <row r="5" spans="1:27" ht="20.25">
      <c r="A5" s="1"/>
      <c r="U5" s="311" t="s">
        <v>68</v>
      </c>
      <c r="V5" s="312"/>
      <c r="W5" s="312"/>
      <c r="X5" s="312"/>
      <c r="Y5" s="312"/>
      <c r="Z5" s="312"/>
      <c r="AA5" s="312"/>
    </row>
    <row r="6" spans="1:27" ht="20.25">
      <c r="A6" s="1"/>
      <c r="U6" s="311" t="s">
        <v>562</v>
      </c>
      <c r="V6" s="312"/>
      <c r="W6" s="312"/>
      <c r="X6" s="312"/>
      <c r="Y6" s="312"/>
      <c r="Z6" s="312"/>
      <c r="AA6" s="312"/>
    </row>
    <row r="7" spans="1:27" ht="26.25">
      <c r="A7" s="3" t="s">
        <v>69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6.25">
      <c r="A8" s="3" t="s">
        <v>70</v>
      </c>
      <c r="H8" s="149" t="s">
        <v>568</v>
      </c>
      <c r="I8" s="149"/>
      <c r="J8" s="149"/>
      <c r="K8" s="149"/>
      <c r="L8" s="149"/>
      <c r="M8" s="148"/>
      <c r="N8" s="148"/>
    </row>
    <row r="9" spans="1:27" ht="29.25" customHeight="1" thickBot="1">
      <c r="H9" s="315" t="s">
        <v>542</v>
      </c>
      <c r="I9" s="315"/>
      <c r="J9" s="315"/>
      <c r="K9" s="315"/>
      <c r="L9" s="315"/>
      <c r="M9" s="148"/>
      <c r="N9" s="148"/>
      <c r="Z9" s="224" t="s">
        <v>1</v>
      </c>
    </row>
    <row r="10" spans="1:27" ht="27" customHeight="1">
      <c r="A10" s="295" t="s">
        <v>2</v>
      </c>
      <c r="B10" s="295" t="s">
        <v>4</v>
      </c>
      <c r="C10" s="296" t="s">
        <v>5</v>
      </c>
      <c r="D10" s="316" t="s">
        <v>6</v>
      </c>
      <c r="E10" s="317"/>
      <c r="F10" s="317"/>
      <c r="G10" s="318"/>
      <c r="H10" s="316" t="s">
        <v>7</v>
      </c>
      <c r="I10" s="317"/>
      <c r="J10" s="317"/>
      <c r="K10" s="318"/>
      <c r="L10" s="316" t="s">
        <v>7</v>
      </c>
      <c r="M10" s="317"/>
      <c r="N10" s="317"/>
      <c r="O10" s="318"/>
      <c r="P10" s="316" t="s">
        <v>7</v>
      </c>
      <c r="Q10" s="317"/>
      <c r="R10" s="317"/>
      <c r="S10" s="318"/>
      <c r="T10" s="316" t="s">
        <v>12</v>
      </c>
      <c r="U10" s="317"/>
      <c r="V10" s="317"/>
      <c r="W10" s="317"/>
      <c r="X10" s="317"/>
      <c r="Y10" s="317"/>
      <c r="Z10" s="317"/>
      <c r="AA10" s="318"/>
    </row>
    <row r="11" spans="1:27" ht="23.25" thickBot="1">
      <c r="A11" s="297" t="s">
        <v>3</v>
      </c>
      <c r="B11" s="298"/>
      <c r="C11" s="298"/>
      <c r="D11" s="322"/>
      <c r="E11" s="333"/>
      <c r="F11" s="333"/>
      <c r="G11" s="324"/>
      <c r="H11" s="322" t="s">
        <v>8</v>
      </c>
      <c r="I11" s="323"/>
      <c r="J11" s="323"/>
      <c r="K11" s="324"/>
      <c r="L11" s="322" t="s">
        <v>9</v>
      </c>
      <c r="M11" s="323"/>
      <c r="N11" s="323"/>
      <c r="O11" s="324"/>
      <c r="P11" s="322" t="s">
        <v>10</v>
      </c>
      <c r="Q11" s="323"/>
      <c r="R11" s="323"/>
      <c r="S11" s="324"/>
      <c r="T11" s="319"/>
      <c r="U11" s="320"/>
      <c r="V11" s="320"/>
      <c r="W11" s="320"/>
      <c r="X11" s="320"/>
      <c r="Y11" s="320"/>
      <c r="Z11" s="320"/>
      <c r="AA11" s="321"/>
    </row>
    <row r="12" spans="1:27" ht="27.75" customHeight="1">
      <c r="A12" s="299"/>
      <c r="B12" s="298"/>
      <c r="C12" s="298"/>
      <c r="D12" s="322"/>
      <c r="E12" s="333"/>
      <c r="F12" s="333"/>
      <c r="G12" s="324"/>
      <c r="H12" s="327"/>
      <c r="I12" s="328"/>
      <c r="J12" s="328"/>
      <c r="K12" s="329"/>
      <c r="L12" s="327"/>
      <c r="M12" s="328"/>
      <c r="N12" s="328"/>
      <c r="O12" s="329"/>
      <c r="P12" s="322" t="s">
        <v>11</v>
      </c>
      <c r="Q12" s="323"/>
      <c r="R12" s="323"/>
      <c r="S12" s="324"/>
      <c r="T12" s="316" t="s">
        <v>13</v>
      </c>
      <c r="U12" s="317"/>
      <c r="V12" s="317"/>
      <c r="W12" s="318"/>
      <c r="X12" s="316" t="s">
        <v>13</v>
      </c>
      <c r="Y12" s="317"/>
      <c r="Z12" s="317"/>
      <c r="AA12" s="318"/>
    </row>
    <row r="13" spans="1:27" ht="22.5">
      <c r="A13" s="299"/>
      <c r="B13" s="298"/>
      <c r="C13" s="298"/>
      <c r="D13" s="322"/>
      <c r="E13" s="333"/>
      <c r="F13" s="333"/>
      <c r="G13" s="324"/>
      <c r="H13" s="327"/>
      <c r="I13" s="328"/>
      <c r="J13" s="328"/>
      <c r="K13" s="329"/>
      <c r="L13" s="327"/>
      <c r="M13" s="328"/>
      <c r="N13" s="328"/>
      <c r="O13" s="329"/>
      <c r="P13" s="327"/>
      <c r="Q13" s="328"/>
      <c r="R13" s="328"/>
      <c r="S13" s="329"/>
      <c r="T13" s="322" t="s">
        <v>10</v>
      </c>
      <c r="U13" s="323"/>
      <c r="V13" s="323"/>
      <c r="W13" s="324"/>
      <c r="X13" s="322" t="s">
        <v>14</v>
      </c>
      <c r="Y13" s="323"/>
      <c r="Z13" s="323"/>
      <c r="AA13" s="324"/>
    </row>
    <row r="14" spans="1:27" ht="21.75" customHeight="1" thickBot="1">
      <c r="A14" s="299"/>
      <c r="B14" s="298"/>
      <c r="C14" s="298"/>
      <c r="D14" s="319"/>
      <c r="E14" s="320"/>
      <c r="F14" s="320"/>
      <c r="G14" s="321"/>
      <c r="H14" s="330"/>
      <c r="I14" s="331"/>
      <c r="J14" s="331"/>
      <c r="K14" s="332"/>
      <c r="L14" s="330"/>
      <c r="M14" s="331"/>
      <c r="N14" s="331"/>
      <c r="O14" s="332"/>
      <c r="P14" s="330"/>
      <c r="Q14" s="331"/>
      <c r="R14" s="331"/>
      <c r="S14" s="332"/>
      <c r="T14" s="330"/>
      <c r="U14" s="331"/>
      <c r="V14" s="331"/>
      <c r="W14" s="332"/>
      <c r="X14" s="319" t="s">
        <v>15</v>
      </c>
      <c r="Y14" s="320"/>
      <c r="Z14" s="320"/>
      <c r="AA14" s="321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875.9799999999999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811.76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64.22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64.22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633.03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586.61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46.42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46.42</v>
      </c>
    </row>
    <row r="19" spans="1:28" ht="33.75" customHeight="1" thickBot="1">
      <c r="A19" s="41" t="s">
        <v>117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595.94999999999993</v>
      </c>
      <c r="H19" s="219">
        <v>0</v>
      </c>
      <c r="I19" s="219">
        <v>0</v>
      </c>
      <c r="J19" s="219">
        <v>0</v>
      </c>
      <c r="K19" s="247">
        <f>ROUND('[1]Витрати 20 -21'!$DB$15/1000,2)</f>
        <v>552.27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43.68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20 -21'!$DC$15/1000,2)</f>
        <v>43.68</v>
      </c>
    </row>
    <row r="20" spans="1:28" ht="31.5" customHeight="1" thickBot="1">
      <c r="A20" s="41" t="s">
        <v>118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33.879999999999995</v>
      </c>
      <c r="H20" s="219">
        <v>0</v>
      </c>
      <c r="I20" s="219">
        <v>0</v>
      </c>
      <c r="J20" s="219">
        <v>0</v>
      </c>
      <c r="K20" s="247">
        <f>ROUND('[1]Витрати 20 -21'!$DK$15/1000,2)</f>
        <v>31.4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2.48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20 -21'!$DL$15/1000,2)</f>
        <v>2.48</v>
      </c>
    </row>
    <row r="21" spans="1:28" ht="33.75" customHeight="1" thickBot="1">
      <c r="A21" s="41" t="s">
        <v>119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120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1.46</v>
      </c>
      <c r="H22" s="219">
        <v>0</v>
      </c>
      <c r="I22" s="219">
        <v>0</v>
      </c>
      <c r="J22" s="219">
        <v>0</v>
      </c>
      <c r="K22" s="247">
        <f>ROUND('[1]Витрати 20 -21'!$DR$15/1000,2)</f>
        <v>1.33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0.13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20 -21'!$DS$15/1000,2)</f>
        <v>0.13</v>
      </c>
    </row>
    <row r="23" spans="1:28" ht="24.75" customHeight="1" thickBot="1">
      <c r="A23" s="338" t="s">
        <v>121</v>
      </c>
      <c r="B23" s="214" t="s">
        <v>128</v>
      </c>
      <c r="C23" s="340" t="s">
        <v>21</v>
      </c>
      <c r="D23" s="313">
        <f t="shared" si="12"/>
        <v>0</v>
      </c>
      <c r="E23" s="313">
        <f t="shared" si="13"/>
        <v>0</v>
      </c>
      <c r="F23" s="313">
        <f t="shared" si="14"/>
        <v>0</v>
      </c>
      <c r="G23" s="313">
        <f t="shared" si="15"/>
        <v>1.7400000000000002</v>
      </c>
      <c r="H23" s="219"/>
      <c r="I23" s="219"/>
      <c r="J23" s="219"/>
      <c r="K23" s="325">
        <f>ROUND('[1]Витрати 20 -21'!$S$15,2)</f>
        <v>1.61</v>
      </c>
      <c r="L23" s="313">
        <v>0</v>
      </c>
      <c r="M23" s="313">
        <v>0</v>
      </c>
      <c r="N23" s="313">
        <v>0</v>
      </c>
      <c r="O23" s="313">
        <v>0</v>
      </c>
      <c r="P23" s="313">
        <f t="shared" si="7"/>
        <v>0</v>
      </c>
      <c r="Q23" s="313">
        <f t="shared" si="8"/>
        <v>0</v>
      </c>
      <c r="R23" s="313">
        <f t="shared" si="9"/>
        <v>0</v>
      </c>
      <c r="S23" s="313">
        <f t="shared" si="10"/>
        <v>0.13</v>
      </c>
      <c r="T23" s="313">
        <v>0</v>
      </c>
      <c r="U23" s="313">
        <v>0</v>
      </c>
      <c r="V23" s="313">
        <f t="shared" ref="V23:W23" si="19">V24+V31+V32+V33+V38</f>
        <v>0</v>
      </c>
      <c r="W23" s="313">
        <f t="shared" si="19"/>
        <v>0</v>
      </c>
      <c r="X23" s="307">
        <v>0</v>
      </c>
      <c r="Y23" s="307">
        <v>0</v>
      </c>
      <c r="Z23" s="307">
        <v>0</v>
      </c>
      <c r="AA23" s="325">
        <f>ROUND('[1]Витрати 20 -21'!$T$15,2)</f>
        <v>0.13</v>
      </c>
    </row>
    <row r="24" spans="1:28" ht="30.75" customHeight="1" thickBot="1">
      <c r="A24" s="339"/>
      <c r="B24" s="214" t="s">
        <v>129</v>
      </c>
      <c r="C24" s="341"/>
      <c r="D24" s="314"/>
      <c r="E24" s="314"/>
      <c r="F24" s="314"/>
      <c r="G24" s="314"/>
      <c r="H24" s="219">
        <v>0</v>
      </c>
      <c r="I24" s="219">
        <v>0</v>
      </c>
      <c r="J24" s="219">
        <v>0</v>
      </c>
      <c r="K24" s="326"/>
      <c r="L24" s="314"/>
      <c r="M24" s="342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08"/>
      <c r="Y24" s="308"/>
      <c r="Z24" s="308"/>
      <c r="AA24" s="326"/>
    </row>
    <row r="25" spans="1:28" ht="21.75" customHeight="1" thickBot="1">
      <c r="A25" s="334">
        <v>1.2</v>
      </c>
      <c r="B25" s="215" t="s">
        <v>27</v>
      </c>
      <c r="C25" s="336" t="s">
        <v>21</v>
      </c>
      <c r="D25" s="313">
        <f>H25+P25</f>
        <v>0</v>
      </c>
      <c r="E25" s="313">
        <f>I25+Q25</f>
        <v>0</v>
      </c>
      <c r="F25" s="313">
        <f>J25+R25</f>
        <v>0</v>
      </c>
      <c r="G25" s="313">
        <f>K25+S25</f>
        <v>103.30000000000001</v>
      </c>
      <c r="H25" s="219"/>
      <c r="I25" s="219"/>
      <c r="J25" s="219"/>
      <c r="K25" s="325">
        <f>ROUND('[1]Витрати 20 -21'!$V$15,2)</f>
        <v>95.73</v>
      </c>
      <c r="L25" s="343">
        <v>0</v>
      </c>
      <c r="M25" s="345">
        <v>0</v>
      </c>
      <c r="N25" s="347">
        <v>0</v>
      </c>
      <c r="O25" s="313">
        <v>0</v>
      </c>
      <c r="P25" s="313">
        <f t="shared" si="7"/>
        <v>0</v>
      </c>
      <c r="Q25" s="313">
        <f t="shared" si="8"/>
        <v>0</v>
      </c>
      <c r="R25" s="313">
        <f t="shared" si="9"/>
        <v>0</v>
      </c>
      <c r="S25" s="313">
        <f t="shared" si="10"/>
        <v>7.57</v>
      </c>
      <c r="T25" s="313">
        <v>0</v>
      </c>
      <c r="U25" s="313">
        <v>0</v>
      </c>
      <c r="V25" s="313">
        <f t="shared" ref="V25:W25" si="20">V26+V33+V34+V35+V40</f>
        <v>0</v>
      </c>
      <c r="W25" s="313">
        <f t="shared" si="20"/>
        <v>0</v>
      </c>
      <c r="X25" s="307">
        <v>0</v>
      </c>
      <c r="Y25" s="307">
        <v>0</v>
      </c>
      <c r="Z25" s="307">
        <v>0</v>
      </c>
      <c r="AA25" s="325">
        <f>ROUND('[1]Витрати 20 -21'!$W$15,2)</f>
        <v>7.57</v>
      </c>
    </row>
    <row r="26" spans="1:28" ht="32.25" customHeight="1" thickBot="1">
      <c r="A26" s="335"/>
      <c r="B26" s="216" t="s">
        <v>28</v>
      </c>
      <c r="C26" s="337"/>
      <c r="D26" s="314"/>
      <c r="E26" s="314"/>
      <c r="F26" s="314"/>
      <c r="G26" s="314"/>
      <c r="H26" s="219">
        <v>0</v>
      </c>
      <c r="I26" s="219">
        <v>0</v>
      </c>
      <c r="J26" s="219">
        <v>0</v>
      </c>
      <c r="K26" s="326"/>
      <c r="L26" s="344"/>
      <c r="M26" s="346"/>
      <c r="N26" s="348"/>
      <c r="O26" s="314"/>
      <c r="P26" s="314"/>
      <c r="Q26" s="314"/>
      <c r="R26" s="314"/>
      <c r="S26" s="314"/>
      <c r="T26" s="314"/>
      <c r="U26" s="314"/>
      <c r="V26" s="314"/>
      <c r="W26" s="314"/>
      <c r="X26" s="308"/>
      <c r="Y26" s="308"/>
      <c r="Z26" s="308"/>
      <c r="AA26" s="326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52.87</v>
      </c>
      <c r="H27" s="219">
        <v>0</v>
      </c>
      <c r="I27" s="219">
        <v>0</v>
      </c>
      <c r="J27" s="219">
        <v>0</v>
      </c>
      <c r="K27" s="219">
        <f>ROUND(K28+K29+K30+K31,2)</f>
        <v>49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3.87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3.87</v>
      </c>
    </row>
    <row r="28" spans="1:28" ht="20.25" customHeight="1" thickBot="1">
      <c r="A28" s="351" t="s">
        <v>122</v>
      </c>
      <c r="B28" s="215" t="s">
        <v>30</v>
      </c>
      <c r="C28" s="336" t="s">
        <v>21</v>
      </c>
      <c r="D28" s="313">
        <f t="shared" ref="D28:D31" si="23">H28+P28</f>
        <v>0</v>
      </c>
      <c r="E28" s="313">
        <f t="shared" ref="E28:E31" si="24">I28+Q28</f>
        <v>0</v>
      </c>
      <c r="F28" s="313">
        <v>0</v>
      </c>
      <c r="G28" s="313">
        <f>K28+O28+S28</f>
        <v>22.729999999999997</v>
      </c>
      <c r="H28" s="219"/>
      <c r="I28" s="219"/>
      <c r="J28" s="219"/>
      <c r="K28" s="307">
        <f>ROUND(K25*22%,2)</f>
        <v>21.06</v>
      </c>
      <c r="L28" s="313">
        <v>0</v>
      </c>
      <c r="M28" s="313">
        <v>0</v>
      </c>
      <c r="N28" s="313">
        <v>0</v>
      </c>
      <c r="O28" s="313">
        <v>0</v>
      </c>
      <c r="P28" s="313">
        <f t="shared" si="7"/>
        <v>0</v>
      </c>
      <c r="Q28" s="313">
        <f t="shared" si="8"/>
        <v>0</v>
      </c>
      <c r="R28" s="313">
        <f t="shared" si="9"/>
        <v>0</v>
      </c>
      <c r="S28" s="313">
        <f t="shared" si="10"/>
        <v>1.67</v>
      </c>
      <c r="T28" s="313">
        <v>0</v>
      </c>
      <c r="U28" s="313">
        <v>0</v>
      </c>
      <c r="V28" s="313">
        <f t="shared" ref="V28:W28" si="25">V29+V36+V37+V38+V43</f>
        <v>0</v>
      </c>
      <c r="W28" s="313">
        <f t="shared" si="25"/>
        <v>0</v>
      </c>
      <c r="X28" s="307">
        <v>0</v>
      </c>
      <c r="Y28" s="307">
        <v>0</v>
      </c>
      <c r="Z28" s="307">
        <v>0</v>
      </c>
      <c r="AA28" s="307">
        <f>ROUND(AA25*22%,2)</f>
        <v>1.67</v>
      </c>
    </row>
    <row r="29" spans="1:28" ht="30" customHeight="1" thickBot="1">
      <c r="A29" s="352"/>
      <c r="B29" s="216" t="s">
        <v>31</v>
      </c>
      <c r="C29" s="337"/>
      <c r="D29" s="314"/>
      <c r="E29" s="314"/>
      <c r="F29" s="314"/>
      <c r="G29" s="314"/>
      <c r="H29" s="219">
        <v>0</v>
      </c>
      <c r="I29" s="219">
        <v>0</v>
      </c>
      <c r="J29" s="219">
        <v>0</v>
      </c>
      <c r="K29" s="308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08"/>
      <c r="Y29" s="308"/>
      <c r="Z29" s="308"/>
      <c r="AA29" s="308"/>
    </row>
    <row r="30" spans="1:28" ht="31.5" customHeight="1" thickBot="1">
      <c r="A30" s="123" t="s">
        <v>123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8.25</v>
      </c>
      <c r="H30" s="219">
        <v>0</v>
      </c>
      <c r="I30" s="219">
        <v>0</v>
      </c>
      <c r="J30" s="219">
        <v>0</v>
      </c>
      <c r="K30" s="247">
        <f>ROUND('[1]Витрати 20 -21'!$AE$15,2)</f>
        <v>7.65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0.6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20 -21'!$AF$15,2)</f>
        <v>0.6</v>
      </c>
    </row>
    <row r="31" spans="1:28" ht="31.5" customHeight="1" thickBot="1">
      <c r="A31" s="124" t="s">
        <v>124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21.89</v>
      </c>
      <c r="H31" s="219">
        <v>0</v>
      </c>
      <c r="I31" s="219">
        <v>0</v>
      </c>
      <c r="J31" s="219">
        <v>0</v>
      </c>
      <c r="K31" s="247">
        <f>ROUND('[1]Витрати 20 -21'!$AH$15,2)</f>
        <v>20.29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1.6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20 -21'!$AI$15,2)</f>
        <v>1.6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86.78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80.42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6.36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6.36</v>
      </c>
    </row>
    <row r="33" spans="1:27" ht="33" customHeight="1" thickBot="1">
      <c r="A33" s="125" t="s">
        <v>125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13.55</v>
      </c>
      <c r="H33" s="219">
        <v>0</v>
      </c>
      <c r="I33" s="219">
        <v>0</v>
      </c>
      <c r="J33" s="219">
        <v>0</v>
      </c>
      <c r="K33" s="247">
        <f>ROUND('[1]Витрати 20 -21'!$AN$15,2)</f>
        <v>12.56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0.99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20 -21'!$AO$15,2)</f>
        <v>0.99</v>
      </c>
    </row>
    <row r="34" spans="1:27" ht="20.25">
      <c r="A34" s="349" t="s">
        <v>126</v>
      </c>
      <c r="B34" s="214" t="s">
        <v>30</v>
      </c>
      <c r="C34" s="340" t="s">
        <v>21</v>
      </c>
      <c r="D34" s="313">
        <f t="shared" si="31"/>
        <v>0</v>
      </c>
      <c r="E34" s="313">
        <f t="shared" si="32"/>
        <v>0</v>
      </c>
      <c r="F34" s="313">
        <f t="shared" si="26"/>
        <v>0</v>
      </c>
      <c r="G34" s="313">
        <f>K34+O34+S34</f>
        <v>2.98</v>
      </c>
      <c r="H34" s="307">
        <v>0</v>
      </c>
      <c r="I34" s="307">
        <v>0</v>
      </c>
      <c r="J34" s="307">
        <v>0</v>
      </c>
      <c r="K34" s="325">
        <f>ROUND(K33*22%,2)</f>
        <v>2.76</v>
      </c>
      <c r="L34" s="313">
        <v>0</v>
      </c>
      <c r="M34" s="313">
        <v>0</v>
      </c>
      <c r="N34" s="313">
        <v>0</v>
      </c>
      <c r="O34" s="313">
        <v>0</v>
      </c>
      <c r="P34" s="313">
        <f t="shared" si="7"/>
        <v>0</v>
      </c>
      <c r="Q34" s="313">
        <f t="shared" si="8"/>
        <v>0</v>
      </c>
      <c r="R34" s="313">
        <f t="shared" si="9"/>
        <v>0</v>
      </c>
      <c r="S34" s="313">
        <f t="shared" si="10"/>
        <v>0.22</v>
      </c>
      <c r="T34" s="313">
        <v>0</v>
      </c>
      <c r="U34" s="313">
        <v>0</v>
      </c>
      <c r="V34" s="313">
        <f t="shared" ref="V34:W34" si="34">V35+V42+V43+V44+V49</f>
        <v>0</v>
      </c>
      <c r="W34" s="313">
        <f t="shared" si="34"/>
        <v>0</v>
      </c>
      <c r="X34" s="307">
        <v>0</v>
      </c>
      <c r="Y34" s="307">
        <v>0</v>
      </c>
      <c r="Z34" s="307">
        <v>0</v>
      </c>
      <c r="AA34" s="307">
        <f>ROUND(AA33*22%,2)</f>
        <v>0.22</v>
      </c>
    </row>
    <row r="35" spans="1:27" ht="21" thickBot="1">
      <c r="A35" s="350"/>
      <c r="B35" s="192" t="s">
        <v>31</v>
      </c>
      <c r="C35" s="341"/>
      <c r="D35" s="314"/>
      <c r="E35" s="314"/>
      <c r="F35" s="314"/>
      <c r="G35" s="314"/>
      <c r="H35" s="308"/>
      <c r="I35" s="308"/>
      <c r="J35" s="308"/>
      <c r="K35" s="326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08"/>
      <c r="Y35" s="308"/>
      <c r="Z35" s="308"/>
      <c r="AA35" s="308"/>
    </row>
    <row r="36" spans="1:27" ht="29.25" customHeight="1" thickBot="1">
      <c r="A36" s="41" t="s">
        <v>127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70.25</v>
      </c>
      <c r="H36" s="219">
        <v>0</v>
      </c>
      <c r="I36" s="219">
        <v>0</v>
      </c>
      <c r="J36" s="219">
        <v>0</v>
      </c>
      <c r="K36" s="247">
        <f>ROUND('[1]Витрати 20 -21'!$AT$15,2)</f>
        <v>65.099999999999994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5.15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20 -21'!$AU$15,2)</f>
        <v>5.15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57.629999999999995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53.44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4.1899999999999995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4.1900000000000004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39.230000000000004</v>
      </c>
      <c r="H38" s="219">
        <v>0</v>
      </c>
      <c r="I38" s="219">
        <v>0</v>
      </c>
      <c r="J38" s="219">
        <v>0</v>
      </c>
      <c r="K38" s="247">
        <f>ROUND('[1]Витрати 20 -21'!$BC$15-'Додаток 3'!H25,2)</f>
        <v>36.380000000000003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2.85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20 -21'!$BD$15-'Додаток 3'!I25,2)</f>
        <v>2.85</v>
      </c>
    </row>
    <row r="39" spans="1:27" ht="18.75" customHeight="1">
      <c r="A39" s="353">
        <v>2.2000000000000002</v>
      </c>
      <c r="B39" s="214" t="s">
        <v>30</v>
      </c>
      <c r="C39" s="340" t="s">
        <v>21</v>
      </c>
      <c r="D39" s="313">
        <v>0</v>
      </c>
      <c r="E39" s="313">
        <v>0</v>
      </c>
      <c r="F39" s="313">
        <v>0</v>
      </c>
      <c r="G39" s="313">
        <f>K39+O39+S39</f>
        <v>8.6300000000000008</v>
      </c>
      <c r="H39" s="307">
        <v>0</v>
      </c>
      <c r="I39" s="307">
        <v>0</v>
      </c>
      <c r="J39" s="307">
        <v>0</v>
      </c>
      <c r="K39" s="325">
        <f>ROUND(K38*22%,2)</f>
        <v>8</v>
      </c>
      <c r="L39" s="313">
        <v>0</v>
      </c>
      <c r="M39" s="313">
        <v>0</v>
      </c>
      <c r="N39" s="313">
        <v>0</v>
      </c>
      <c r="O39" s="313">
        <v>0</v>
      </c>
      <c r="P39" s="313">
        <f t="shared" si="7"/>
        <v>0</v>
      </c>
      <c r="Q39" s="313">
        <f t="shared" si="8"/>
        <v>0</v>
      </c>
      <c r="R39" s="313">
        <f t="shared" si="9"/>
        <v>0</v>
      </c>
      <c r="S39" s="313">
        <f t="shared" si="10"/>
        <v>0.63</v>
      </c>
      <c r="T39" s="313">
        <v>0</v>
      </c>
      <c r="U39" s="313">
        <v>0</v>
      </c>
      <c r="V39" s="313">
        <f t="shared" ref="V39:W39" si="39">V40+V47+V48+V49+V54</f>
        <v>0</v>
      </c>
      <c r="W39" s="313">
        <f t="shared" si="39"/>
        <v>0</v>
      </c>
      <c r="X39" s="307">
        <v>0</v>
      </c>
      <c r="Y39" s="307">
        <v>0</v>
      </c>
      <c r="Z39" s="307">
        <v>0</v>
      </c>
      <c r="AA39" s="307">
        <f>ROUND(AA38*22%,2)</f>
        <v>0.63</v>
      </c>
    </row>
    <row r="40" spans="1:27" ht="19.5" customHeight="1" thickBot="1">
      <c r="A40" s="354"/>
      <c r="B40" s="192" t="s">
        <v>31</v>
      </c>
      <c r="C40" s="341"/>
      <c r="D40" s="314"/>
      <c r="E40" s="314"/>
      <c r="F40" s="314"/>
      <c r="G40" s="314"/>
      <c r="H40" s="308"/>
      <c r="I40" s="308"/>
      <c r="J40" s="308"/>
      <c r="K40" s="326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08"/>
      <c r="Y40" s="308"/>
      <c r="Z40" s="308"/>
      <c r="AA40" s="308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9.77</v>
      </c>
      <c r="H41" s="219">
        <v>0</v>
      </c>
      <c r="I41" s="219">
        <v>0</v>
      </c>
      <c r="J41" s="219">
        <v>0</v>
      </c>
      <c r="K41" s="247">
        <f>ROUND('[1]Витрати 20 -21'!$BI$15-'Додаток 3'!H27,2)</f>
        <v>9.06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0.71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20 -21'!$BJ$15-'Додаток 3'!I27,2)</f>
        <v>0.71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53">
        <v>3.2</v>
      </c>
      <c r="B44" s="214" t="s">
        <v>30</v>
      </c>
      <c r="C44" s="340" t="s">
        <v>21</v>
      </c>
      <c r="D44" s="313">
        <f t="shared" si="31"/>
        <v>0</v>
      </c>
      <c r="E44" s="313">
        <v>0</v>
      </c>
      <c r="F44" s="313">
        <v>0</v>
      </c>
      <c r="G44" s="313">
        <f>K44+O44+S44</f>
        <v>0</v>
      </c>
      <c r="H44" s="307">
        <v>0</v>
      </c>
      <c r="I44" s="307">
        <v>0</v>
      </c>
      <c r="J44" s="307">
        <v>0</v>
      </c>
      <c r="K44" s="325">
        <v>0</v>
      </c>
      <c r="L44" s="313">
        <v>0</v>
      </c>
      <c r="M44" s="313">
        <v>0</v>
      </c>
      <c r="N44" s="313">
        <v>0</v>
      </c>
      <c r="O44" s="313">
        <v>0</v>
      </c>
      <c r="P44" s="313">
        <f t="shared" si="7"/>
        <v>0</v>
      </c>
      <c r="Q44" s="313">
        <f t="shared" si="8"/>
        <v>0</v>
      </c>
      <c r="R44" s="313">
        <f t="shared" si="9"/>
        <v>0</v>
      </c>
      <c r="S44" s="313">
        <f t="shared" si="10"/>
        <v>0</v>
      </c>
      <c r="T44" s="313">
        <v>0</v>
      </c>
      <c r="U44" s="313">
        <v>0</v>
      </c>
      <c r="V44" s="313">
        <f t="shared" ref="V44:W44" si="44">V45+V52+V53+V54+V59</f>
        <v>0</v>
      </c>
      <c r="W44" s="313">
        <f t="shared" si="44"/>
        <v>0</v>
      </c>
      <c r="X44" s="307">
        <v>0</v>
      </c>
      <c r="Y44" s="307">
        <v>0</v>
      </c>
      <c r="Z44" s="307">
        <v>0</v>
      </c>
      <c r="AA44" s="307">
        <f>AA43*22%</f>
        <v>0</v>
      </c>
    </row>
    <row r="45" spans="1:27" ht="25.5" customHeight="1" thickBot="1">
      <c r="A45" s="354"/>
      <c r="B45" s="192" t="s">
        <v>31</v>
      </c>
      <c r="C45" s="341"/>
      <c r="D45" s="314"/>
      <c r="E45" s="314"/>
      <c r="F45" s="314"/>
      <c r="G45" s="314"/>
      <c r="H45" s="308"/>
      <c r="I45" s="308"/>
      <c r="J45" s="308"/>
      <c r="K45" s="326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08"/>
      <c r="Y45" s="308"/>
      <c r="Z45" s="308"/>
      <c r="AA45" s="308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933.61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865.2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68.41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68.41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74.210000000000008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68.77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5.44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5.44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13.360000000000001</v>
      </c>
      <c r="H52" s="259" t="s">
        <v>46</v>
      </c>
      <c r="I52" s="259" t="s">
        <v>46</v>
      </c>
      <c r="J52" s="219">
        <v>0</v>
      </c>
      <c r="K52" s="247">
        <f>ROUND(18%*(K53+K54+K55+K57)/82%,2)</f>
        <v>12.38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131</v>
      </c>
      <c r="Q52" s="259" t="s">
        <v>46</v>
      </c>
      <c r="R52" s="219">
        <f t="shared" si="9"/>
        <v>0</v>
      </c>
      <c r="S52" s="219">
        <f t="shared" si="10"/>
        <v>0.98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247">
        <f>ROUND(18%*(AA53+AA54+AA55+AA57)/82%,2)</f>
        <v>0.98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131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23.5</v>
      </c>
      <c r="H54" s="259" t="s">
        <v>46</v>
      </c>
      <c r="I54" s="259" t="s">
        <v>46</v>
      </c>
      <c r="J54" s="219">
        <v>0</v>
      </c>
      <c r="K54" s="247">
        <f>ROUND('[1]Витрати 20 -21'!$CJ$15-'Додаток 3'!H39,2)</f>
        <v>21.78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131</v>
      </c>
      <c r="Q54" s="259" t="s">
        <v>46</v>
      </c>
      <c r="R54" s="219">
        <f t="shared" si="9"/>
        <v>0</v>
      </c>
      <c r="S54" s="219">
        <f t="shared" si="10"/>
        <v>1.72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20 -21'!$CK$15-'Додаток 3'!I39,2)</f>
        <v>1.72</v>
      </c>
    </row>
    <row r="55" spans="1:28" ht="19.5" customHeight="1">
      <c r="A55" s="353">
        <v>8.4</v>
      </c>
      <c r="B55" s="214" t="s">
        <v>49</v>
      </c>
      <c r="C55" s="340" t="s">
        <v>21</v>
      </c>
      <c r="D55" s="309" t="s">
        <v>46</v>
      </c>
      <c r="E55" s="309" t="s">
        <v>46</v>
      </c>
      <c r="F55" s="307">
        <v>0</v>
      </c>
      <c r="G55" s="313">
        <f t="shared" si="46"/>
        <v>0</v>
      </c>
      <c r="H55" s="309" t="s">
        <v>46</v>
      </c>
      <c r="I55" s="309" t="s">
        <v>46</v>
      </c>
      <c r="J55" s="307">
        <v>0</v>
      </c>
      <c r="K55" s="325">
        <f>ROUND('[1]Витрати 20 -21'!$CG$15-'Додаток 3'!H40,2)</f>
        <v>0</v>
      </c>
      <c r="L55" s="355" t="s">
        <v>46</v>
      </c>
      <c r="M55" s="355" t="s">
        <v>46</v>
      </c>
      <c r="N55" s="313">
        <v>0</v>
      </c>
      <c r="O55" s="313">
        <v>0</v>
      </c>
      <c r="P55" s="357" t="s">
        <v>131</v>
      </c>
      <c r="Q55" s="309" t="s">
        <v>46</v>
      </c>
      <c r="R55" s="313">
        <f t="shared" si="9"/>
        <v>0</v>
      </c>
      <c r="S55" s="313">
        <f t="shared" si="10"/>
        <v>0</v>
      </c>
      <c r="T55" s="309" t="s">
        <v>46</v>
      </c>
      <c r="U55" s="309" t="s">
        <v>46</v>
      </c>
      <c r="V55" s="313">
        <v>0</v>
      </c>
      <c r="W55" s="313">
        <v>0</v>
      </c>
      <c r="X55" s="309" t="s">
        <v>46</v>
      </c>
      <c r="Y55" s="309" t="s">
        <v>46</v>
      </c>
      <c r="Z55" s="307">
        <v>0</v>
      </c>
      <c r="AA55" s="325">
        <f>ROUND('[1]Витрати 20 -21'!$CH$15-'Додаток 3'!I40,2)</f>
        <v>0</v>
      </c>
    </row>
    <row r="56" spans="1:28" ht="24" customHeight="1" thickBot="1">
      <c r="A56" s="354"/>
      <c r="B56" s="192" t="s">
        <v>50</v>
      </c>
      <c r="C56" s="341"/>
      <c r="D56" s="310"/>
      <c r="E56" s="310"/>
      <c r="F56" s="308"/>
      <c r="G56" s="314"/>
      <c r="H56" s="310"/>
      <c r="I56" s="310"/>
      <c r="J56" s="308"/>
      <c r="K56" s="326"/>
      <c r="L56" s="356"/>
      <c r="M56" s="356"/>
      <c r="N56" s="314"/>
      <c r="O56" s="314"/>
      <c r="P56" s="358"/>
      <c r="Q56" s="310"/>
      <c r="R56" s="314"/>
      <c r="S56" s="314"/>
      <c r="T56" s="310"/>
      <c r="U56" s="310"/>
      <c r="V56" s="314"/>
      <c r="W56" s="314"/>
      <c r="X56" s="310"/>
      <c r="Y56" s="310"/>
      <c r="Z56" s="308"/>
      <c r="AA56" s="326"/>
    </row>
    <row r="57" spans="1:28" ht="29.25" customHeight="1" thickBot="1">
      <c r="A57" s="32">
        <v>8.5</v>
      </c>
      <c r="B57" s="192" t="s">
        <v>51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37.35</v>
      </c>
      <c r="H57" s="259" t="s">
        <v>46</v>
      </c>
      <c r="I57" s="259" t="s">
        <v>46</v>
      </c>
      <c r="J57" s="219">
        <v>0</v>
      </c>
      <c r="K57" s="247">
        <f>ROUND(K49*4%,2)</f>
        <v>34.61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131</v>
      </c>
      <c r="Q57" s="259" t="s">
        <v>46</v>
      </c>
      <c r="R57" s="219">
        <f t="shared" si="9"/>
        <v>0</v>
      </c>
      <c r="S57" s="219">
        <f t="shared" si="10"/>
        <v>2.74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2.74</v>
      </c>
      <c r="AB57" s="258"/>
    </row>
    <row r="58" spans="1:28" ht="44.25" customHeight="1" thickBot="1">
      <c r="A58" s="32">
        <v>9</v>
      </c>
      <c r="B58" s="192" t="s">
        <v>52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1007.82</v>
      </c>
      <c r="H58" s="219">
        <v>0</v>
      </c>
      <c r="I58" s="219">
        <v>0</v>
      </c>
      <c r="J58" s="219">
        <v>0</v>
      </c>
      <c r="K58" s="219">
        <f>ROUND(K49+K51,2)</f>
        <v>933.97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73.849999999999994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73.849999999999994</v>
      </c>
    </row>
    <row r="59" spans="1:28" ht="41.25" thickBot="1">
      <c r="A59" s="32">
        <v>10</v>
      </c>
      <c r="B59" s="192" t="s">
        <v>53</v>
      </c>
      <c r="C59" s="213" t="s">
        <v>54</v>
      </c>
      <c r="D59" s="219">
        <v>0</v>
      </c>
      <c r="E59" s="219">
        <v>0</v>
      </c>
      <c r="F59" s="219">
        <v>0</v>
      </c>
      <c r="G59" s="219">
        <f t="shared" ref="G59" si="54">G58/G62*1000</f>
        <v>1779.5600099588405</v>
      </c>
      <c r="H59" s="219">
        <v>0</v>
      </c>
      <c r="I59" s="219">
        <v>0</v>
      </c>
      <c r="J59" s="219">
        <v>0</v>
      </c>
      <c r="K59" s="219">
        <f>ROUND(K58/K62*1000,2)</f>
        <v>1779.6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1779.05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1779.05</v>
      </c>
    </row>
    <row r="60" spans="1:28" ht="30" customHeight="1" thickBot="1">
      <c r="A60" s="32">
        <v>10.1</v>
      </c>
      <c r="B60" s="192" t="s">
        <v>55</v>
      </c>
      <c r="C60" s="213" t="s">
        <v>54</v>
      </c>
      <c r="D60" s="219">
        <v>0</v>
      </c>
      <c r="E60" s="219">
        <v>0</v>
      </c>
      <c r="F60" s="219">
        <v>0</v>
      </c>
      <c r="G60" s="219">
        <f t="shared" ref="G60" si="55">G19/G62*1000</f>
        <v>1052.2998034718212</v>
      </c>
      <c r="H60" s="219">
        <v>0</v>
      </c>
      <c r="I60" s="219">
        <v>0</v>
      </c>
      <c r="J60" s="219">
        <v>0</v>
      </c>
      <c r="K60" s="219">
        <f>ROUND(K19/K62*1000,2)</f>
        <v>1052.3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1052.25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1052.25</v>
      </c>
    </row>
    <row r="61" spans="1:28" ht="25.5" customHeight="1" thickBot="1">
      <c r="A61" s="32">
        <v>10.199999999999999</v>
      </c>
      <c r="B61" s="192" t="s">
        <v>56</v>
      </c>
      <c r="C61" s="213" t="s">
        <v>54</v>
      </c>
      <c r="D61" s="219">
        <v>0</v>
      </c>
      <c r="E61" s="219">
        <v>0</v>
      </c>
      <c r="F61" s="219">
        <v>0</v>
      </c>
      <c r="G61" s="219">
        <f>G59-G60</f>
        <v>727.26020648701933</v>
      </c>
      <c r="H61" s="219">
        <v>0</v>
      </c>
      <c r="I61" s="219">
        <v>0</v>
      </c>
      <c r="J61" s="219">
        <v>0</v>
      </c>
      <c r="K61" s="219">
        <f>ROUND(K59-K60,2)</f>
        <v>727.3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726.8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726.8</v>
      </c>
    </row>
    <row r="62" spans="1:28" ht="49.5" customHeight="1" thickBot="1">
      <c r="A62" s="32">
        <v>11</v>
      </c>
      <c r="B62" s="192" t="s">
        <v>57</v>
      </c>
      <c r="C62" s="213" t="s">
        <v>58</v>
      </c>
      <c r="D62" s="219">
        <v>0</v>
      </c>
      <c r="E62" s="219">
        <v>0</v>
      </c>
      <c r="F62" s="219">
        <v>0</v>
      </c>
      <c r="G62" s="280">
        <f t="shared" si="46"/>
        <v>566.33100000000002</v>
      </c>
      <c r="H62" s="219">
        <v>0</v>
      </c>
      <c r="I62" s="219">
        <v>0</v>
      </c>
      <c r="J62" s="219">
        <v>0</v>
      </c>
      <c r="K62" s="267">
        <f>ROUND('[1]Витрати 20 -21'!$C$15,3)</f>
        <v>524.82000000000005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80">
        <f t="shared" si="10"/>
        <v>41.511000000000003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20 -21'!$D$15,3)</f>
        <v>41.511000000000003</v>
      </c>
    </row>
    <row r="63" spans="1:28" ht="20.25">
      <c r="A63" s="353">
        <v>12</v>
      </c>
      <c r="B63" s="214" t="s">
        <v>59</v>
      </c>
      <c r="C63" s="340" t="s">
        <v>58</v>
      </c>
      <c r="D63" s="307">
        <v>0</v>
      </c>
      <c r="E63" s="307">
        <v>0</v>
      </c>
      <c r="F63" s="307">
        <v>0</v>
      </c>
      <c r="G63" s="307">
        <f t="shared" si="46"/>
        <v>0</v>
      </c>
      <c r="H63" s="307">
        <v>0</v>
      </c>
      <c r="I63" s="307">
        <v>0</v>
      </c>
      <c r="J63" s="307">
        <v>0</v>
      </c>
      <c r="K63" s="307">
        <v>0</v>
      </c>
      <c r="L63" s="313">
        <v>0</v>
      </c>
      <c r="M63" s="313">
        <v>0</v>
      </c>
      <c r="N63" s="313">
        <v>0</v>
      </c>
      <c r="O63" s="313">
        <v>0</v>
      </c>
      <c r="P63" s="313">
        <f>T63+X63</f>
        <v>0</v>
      </c>
      <c r="Q63" s="313">
        <f>U63+Y63</f>
        <v>0</v>
      </c>
      <c r="R63" s="313">
        <f t="shared" si="9"/>
        <v>0</v>
      </c>
      <c r="S63" s="313">
        <f t="shared" si="10"/>
        <v>0</v>
      </c>
      <c r="T63" s="313">
        <v>0</v>
      </c>
      <c r="U63" s="313">
        <v>0</v>
      </c>
      <c r="V63" s="313">
        <v>0</v>
      </c>
      <c r="W63" s="313">
        <v>0</v>
      </c>
      <c r="X63" s="307">
        <v>0</v>
      </c>
      <c r="Y63" s="307">
        <v>0</v>
      </c>
      <c r="Z63" s="307">
        <v>0</v>
      </c>
      <c r="AA63" s="307">
        <v>0</v>
      </c>
    </row>
    <row r="64" spans="1:28" ht="30" customHeight="1" thickBot="1">
      <c r="A64" s="354"/>
      <c r="B64" s="192" t="s">
        <v>60</v>
      </c>
      <c r="C64" s="341"/>
      <c r="D64" s="308"/>
      <c r="E64" s="308"/>
      <c r="F64" s="308"/>
      <c r="G64" s="308"/>
      <c r="H64" s="308"/>
      <c r="I64" s="308"/>
      <c r="J64" s="308"/>
      <c r="K64" s="308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08"/>
      <c r="Y64" s="308"/>
      <c r="Z64" s="308"/>
      <c r="AA64" s="308"/>
    </row>
    <row r="65" spans="1:28" ht="24.75" customHeight="1">
      <c r="A65" s="353">
        <v>13</v>
      </c>
      <c r="B65" s="214" t="s">
        <v>61</v>
      </c>
      <c r="C65" s="340" t="s">
        <v>54</v>
      </c>
      <c r="D65" s="307">
        <v>0</v>
      </c>
      <c r="E65" s="307">
        <v>0</v>
      </c>
      <c r="F65" s="307">
        <v>0</v>
      </c>
      <c r="G65" s="307">
        <f t="shared" si="46"/>
        <v>0</v>
      </c>
      <c r="H65" s="307">
        <v>0</v>
      </c>
      <c r="I65" s="307">
        <v>0</v>
      </c>
      <c r="J65" s="307">
        <v>0</v>
      </c>
      <c r="K65" s="307">
        <v>0</v>
      </c>
      <c r="L65" s="313">
        <v>0</v>
      </c>
      <c r="M65" s="313">
        <v>0</v>
      </c>
      <c r="N65" s="313">
        <v>0</v>
      </c>
      <c r="O65" s="313">
        <v>0</v>
      </c>
      <c r="P65" s="313">
        <f>T65+X65</f>
        <v>0</v>
      </c>
      <c r="Q65" s="313">
        <f t="shared" ref="Q65" si="56">U65+Y65</f>
        <v>0</v>
      </c>
      <c r="R65" s="313">
        <f t="shared" ref="R65" si="57">V65+Z65</f>
        <v>0</v>
      </c>
      <c r="S65" s="313">
        <v>0</v>
      </c>
      <c r="T65" s="313">
        <v>0</v>
      </c>
      <c r="U65" s="313">
        <v>0</v>
      </c>
      <c r="V65" s="313">
        <v>0</v>
      </c>
      <c r="W65" s="313">
        <v>0</v>
      </c>
      <c r="X65" s="307">
        <v>0</v>
      </c>
      <c r="Y65" s="307">
        <v>0</v>
      </c>
      <c r="Z65" s="307">
        <v>0</v>
      </c>
      <c r="AA65" s="307">
        <v>0</v>
      </c>
    </row>
    <row r="66" spans="1:28" ht="29.25" customHeight="1" thickBot="1">
      <c r="A66" s="354"/>
      <c r="B66" s="192" t="s">
        <v>60</v>
      </c>
      <c r="C66" s="341"/>
      <c r="D66" s="308"/>
      <c r="E66" s="308"/>
      <c r="F66" s="308"/>
      <c r="G66" s="308"/>
      <c r="H66" s="308"/>
      <c r="I66" s="308"/>
      <c r="J66" s="308"/>
      <c r="K66" s="308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08"/>
      <c r="Y66" s="308"/>
      <c r="Z66" s="308"/>
      <c r="AA66" s="308"/>
    </row>
    <row r="67" spans="1:28" ht="43.5" customHeight="1" thickBot="1">
      <c r="A67" s="32">
        <v>14</v>
      </c>
      <c r="B67" s="192" t="s">
        <v>62</v>
      </c>
      <c r="C67" s="213" t="s">
        <v>58</v>
      </c>
      <c r="D67" s="219">
        <f>D62</f>
        <v>0</v>
      </c>
      <c r="E67" s="219">
        <f>E62</f>
        <v>0</v>
      </c>
      <c r="F67" s="219">
        <f>F62+F63</f>
        <v>0</v>
      </c>
      <c r="G67" s="280">
        <f t="shared" si="46"/>
        <v>566.33100000000002</v>
      </c>
      <c r="H67" s="219">
        <f>H62</f>
        <v>0</v>
      </c>
      <c r="I67" s="219">
        <f>I62</f>
        <v>0</v>
      </c>
      <c r="J67" s="219">
        <f>J62</f>
        <v>0</v>
      </c>
      <c r="K67" s="280">
        <f>K62</f>
        <v>524.82000000000005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80">
        <f>S62</f>
        <v>41.511000000000003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80">
        <f>AA62</f>
        <v>41.511000000000003</v>
      </c>
    </row>
    <row r="68" spans="1:28" ht="41.25" customHeight="1" thickBot="1">
      <c r="A68" s="32">
        <v>15</v>
      </c>
      <c r="B68" s="192" t="s">
        <v>63</v>
      </c>
      <c r="C68" s="213" t="s">
        <v>54</v>
      </c>
      <c r="D68" s="219">
        <v>0</v>
      </c>
      <c r="E68" s="219">
        <v>0</v>
      </c>
      <c r="F68" s="219">
        <v>0</v>
      </c>
      <c r="G68" s="219">
        <f>G49/G62*1000</f>
        <v>1648.5235666068077</v>
      </c>
      <c r="H68" s="219">
        <v>0</v>
      </c>
      <c r="I68" s="219">
        <v>0</v>
      </c>
      <c r="J68" s="219">
        <v>0</v>
      </c>
      <c r="K68" s="219">
        <f>ROUND(K49/K67*1000,2)</f>
        <v>1648.57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1648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1648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64</v>
      </c>
    </row>
    <row r="72" spans="1:28" ht="15.75">
      <c r="A72" s="2" t="s">
        <v>132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133</v>
      </c>
      <c r="B73" s="19"/>
      <c r="C73" s="2" t="s">
        <v>134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61" t="s">
        <v>510</v>
      </c>
      <c r="C74" s="36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59"/>
      <c r="W74" s="359"/>
      <c r="X74" s="359"/>
      <c r="Y74" s="359"/>
      <c r="Z74" s="359"/>
      <c r="AA74" s="91"/>
      <c r="AB74" s="91"/>
    </row>
    <row r="75" spans="1:28" ht="18.75" customHeight="1">
      <c r="A75" s="9"/>
      <c r="B75" s="293" t="s">
        <v>563</v>
      </c>
      <c r="C75" s="279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130</v>
      </c>
      <c r="Y75" s="91"/>
      <c r="Z75" s="91"/>
      <c r="AA75" s="91"/>
      <c r="AB75" s="91"/>
    </row>
    <row r="76" spans="1:28" ht="25.5" customHeight="1">
      <c r="A76" s="360" t="s">
        <v>65</v>
      </c>
      <c r="B76" s="360"/>
      <c r="C76" s="360"/>
      <c r="D76" s="36"/>
      <c r="E76" s="36"/>
      <c r="F76" s="36"/>
      <c r="G76" s="36"/>
      <c r="H76" s="36"/>
      <c r="I76" s="360" t="s">
        <v>66</v>
      </c>
      <c r="J76" s="360"/>
      <c r="K76" s="360"/>
      <c r="L76" s="360"/>
      <c r="M76" s="360"/>
      <c r="N76" s="36"/>
      <c r="O76" s="36"/>
      <c r="P76" s="36"/>
      <c r="Q76" s="36"/>
      <c r="R76" s="36"/>
      <c r="S76" s="36"/>
      <c r="T76" s="36"/>
      <c r="U76" s="36"/>
      <c r="V76" s="360" t="s">
        <v>67</v>
      </c>
      <c r="W76" s="360"/>
      <c r="X76" s="360"/>
      <c r="Y76" s="360"/>
      <c r="Z76" s="360"/>
      <c r="AA76" s="36"/>
      <c r="AB76" s="36"/>
    </row>
    <row r="77" spans="1:28" ht="15.75">
      <c r="A77" s="2"/>
    </row>
  </sheetData>
  <mergeCells count="261"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P34:P35"/>
    <mergeCell ref="Q34:Q35"/>
    <mergeCell ref="A55:A56"/>
    <mergeCell ref="C55:C56"/>
    <mergeCell ref="F65:F66"/>
    <mergeCell ref="G65:G66"/>
    <mergeCell ref="D55:D56"/>
    <mergeCell ref="E55:E56"/>
    <mergeCell ref="F55:F56"/>
    <mergeCell ref="G55:G56"/>
    <mergeCell ref="A76:C76"/>
    <mergeCell ref="A65:A66"/>
    <mergeCell ref="C65:C66"/>
    <mergeCell ref="D65:D66"/>
    <mergeCell ref="E65:E66"/>
    <mergeCell ref="B74:C74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2:W12"/>
    <mergeCell ref="T13:W13"/>
    <mergeCell ref="T14:W14"/>
    <mergeCell ref="R34:R35"/>
    <mergeCell ref="S34:S35"/>
    <mergeCell ref="W44:W45"/>
    <mergeCell ref="W34:W35"/>
    <mergeCell ref="T39:T40"/>
    <mergeCell ref="U39:U40"/>
    <mergeCell ref="V39:V40"/>
    <mergeCell ref="P13:S13"/>
    <mergeCell ref="P14:S14"/>
    <mergeCell ref="T23:T24"/>
    <mergeCell ref="U23:U24"/>
    <mergeCell ref="V23:V24"/>
    <mergeCell ref="L63:L64"/>
    <mergeCell ref="L65:L66"/>
    <mergeCell ref="M63:M64"/>
    <mergeCell ref="M65:M66"/>
    <mergeCell ref="N63:N64"/>
    <mergeCell ref="W63:W64"/>
    <mergeCell ref="T65:T66"/>
    <mergeCell ref="U65:U66"/>
    <mergeCell ref="T44:T45"/>
    <mergeCell ref="V65:V66"/>
    <mergeCell ref="U44:U45"/>
    <mergeCell ref="V44:V45"/>
    <mergeCell ref="K25:K26"/>
    <mergeCell ref="D25:D26"/>
    <mergeCell ref="E25:E26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63:K64"/>
    <mergeCell ref="H65:H66"/>
    <mergeCell ref="H55:H56"/>
    <mergeCell ref="I55:I56"/>
    <mergeCell ref="J63:J6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H9:L9"/>
    <mergeCell ref="T10:AA11"/>
    <mergeCell ref="P10:S10"/>
    <mergeCell ref="P11:S11"/>
    <mergeCell ref="P12:S12"/>
  </mergeCells>
  <pageMargins left="0.70866141732283472" right="0.11811023622047245" top="0.74803149606299213" bottom="0.74803149606299213" header="0.31496062992125984" footer="0.31496062992125984"/>
  <pageSetup paperSize="9" scale="29" fitToWidth="0" fitToHeight="0" orientation="landscape" r:id="rId1"/>
  <rowBreaks count="1" manualBreakCount="1">
    <brk id="58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528</v>
      </c>
      <c r="E2" s="153"/>
    </row>
    <row r="3" spans="1:8" ht="20.25">
      <c r="A3" s="1"/>
      <c r="D3" s="153" t="s">
        <v>529</v>
      </c>
      <c r="E3" s="153"/>
    </row>
    <row r="4" spans="1:8" ht="20.25">
      <c r="A4" s="1"/>
      <c r="D4" s="153" t="s">
        <v>530</v>
      </c>
      <c r="E4" s="153"/>
    </row>
    <row r="5" spans="1:8" ht="27.75" customHeight="1">
      <c r="A5" s="13"/>
      <c r="B5" s="156"/>
      <c r="C5" s="427"/>
      <c r="D5" s="427"/>
      <c r="E5" s="427"/>
      <c r="F5" s="13"/>
      <c r="G5" s="13"/>
      <c r="H5" s="13"/>
    </row>
    <row r="6" spans="1:8" ht="24" customHeight="1">
      <c r="A6" s="79" t="s">
        <v>428</v>
      </c>
      <c r="B6" s="427" t="s">
        <v>554</v>
      </c>
      <c r="C6" s="427"/>
      <c r="D6" s="427"/>
      <c r="E6" s="427"/>
      <c r="F6" s="13"/>
      <c r="G6" s="13"/>
      <c r="H6" s="13"/>
    </row>
    <row r="7" spans="1:8" ht="24" customHeight="1">
      <c r="A7" s="79"/>
      <c r="B7" s="526" t="s">
        <v>523</v>
      </c>
      <c r="C7" s="526"/>
      <c r="D7" s="526"/>
      <c r="E7" s="526"/>
      <c r="F7" s="13"/>
      <c r="G7" s="13"/>
      <c r="H7" s="13"/>
    </row>
    <row r="8" spans="1:8" ht="23.25" customHeight="1">
      <c r="A8" s="79"/>
      <c r="B8" s="526" t="s">
        <v>524</v>
      </c>
      <c r="C8" s="526"/>
      <c r="D8" s="526"/>
      <c r="E8" s="526"/>
      <c r="F8" s="13"/>
      <c r="G8" s="13"/>
      <c r="H8" s="13"/>
    </row>
    <row r="9" spans="1:8" ht="23.25" customHeight="1">
      <c r="A9" s="79"/>
      <c r="B9" s="526" t="s">
        <v>525</v>
      </c>
      <c r="C9" s="526"/>
      <c r="D9" s="526"/>
      <c r="E9" s="526"/>
      <c r="F9" s="13"/>
      <c r="G9" s="13"/>
      <c r="H9" s="13"/>
    </row>
    <row r="10" spans="1:8" ht="20.25" customHeight="1">
      <c r="A10" s="81" t="s">
        <v>206</v>
      </c>
      <c r="B10" s="156"/>
      <c r="C10" s="427" t="s">
        <v>526</v>
      </c>
      <c r="D10" s="427"/>
      <c r="E10" s="427"/>
      <c r="F10" s="13"/>
      <c r="G10" s="13"/>
      <c r="H10" s="13"/>
    </row>
    <row r="11" spans="1:8" ht="24.75" customHeight="1">
      <c r="A11" s="81"/>
      <c r="B11" s="156"/>
      <c r="C11" s="525" t="s">
        <v>336</v>
      </c>
      <c r="D11" s="525"/>
      <c r="E11" s="525"/>
      <c r="F11" s="13"/>
      <c r="G11" s="13"/>
      <c r="H11" s="13"/>
    </row>
    <row r="12" spans="1:8" ht="28.5" customHeight="1" thickBot="1">
      <c r="A12" s="126"/>
      <c r="B12" s="156"/>
      <c r="C12" s="506" t="s">
        <v>527</v>
      </c>
      <c r="D12" s="506"/>
      <c r="E12" s="177"/>
      <c r="F12" s="130"/>
      <c r="G12" s="130"/>
      <c r="H12" s="13"/>
    </row>
    <row r="13" spans="1:8" ht="36" customHeight="1" thickBot="1">
      <c r="A13" s="105"/>
      <c r="B13" s="178" t="s">
        <v>408</v>
      </c>
      <c r="C13" s="433" t="s">
        <v>409</v>
      </c>
      <c r="D13" s="433" t="s">
        <v>72</v>
      </c>
      <c r="E13" s="367" t="s">
        <v>410</v>
      </c>
      <c r="F13" s="436"/>
      <c r="G13" s="129"/>
      <c r="H13" s="13"/>
    </row>
    <row r="14" spans="1:8" ht="84.75" customHeight="1" thickBot="1">
      <c r="A14" s="105"/>
      <c r="B14" s="179" t="s">
        <v>3</v>
      </c>
      <c r="C14" s="435"/>
      <c r="D14" s="435"/>
      <c r="E14" s="180" t="s">
        <v>411</v>
      </c>
      <c r="F14" s="180" t="s">
        <v>412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413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521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414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415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394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416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414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415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394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522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414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415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394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417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418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419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420</v>
      </c>
      <c r="D32" s="511" t="s">
        <v>46</v>
      </c>
      <c r="E32" s="512"/>
      <c r="F32" s="513"/>
      <c r="G32" s="13"/>
      <c r="H32" s="13"/>
    </row>
    <row r="33" spans="1:11" ht="30" customHeight="1" thickBot="1">
      <c r="A33" s="105"/>
      <c r="B33" s="80">
        <v>8.1</v>
      </c>
      <c r="C33" s="184" t="s">
        <v>421</v>
      </c>
      <c r="D33" s="514">
        <v>0</v>
      </c>
      <c r="E33" s="515"/>
      <c r="F33" s="516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422</v>
      </c>
      <c r="D34" s="514">
        <v>0</v>
      </c>
      <c r="E34" s="515"/>
      <c r="F34" s="516"/>
      <c r="G34" s="13"/>
      <c r="H34" s="13"/>
    </row>
    <row r="35" spans="1:11" ht="43.5" customHeight="1" thickBot="1">
      <c r="A35" s="105"/>
      <c r="B35" s="80">
        <v>8.3000000000000007</v>
      </c>
      <c r="C35" s="184" t="s">
        <v>423</v>
      </c>
      <c r="D35" s="514">
        <v>0</v>
      </c>
      <c r="E35" s="515"/>
      <c r="F35" s="516"/>
      <c r="G35" s="13"/>
      <c r="H35" s="13"/>
    </row>
    <row r="36" spans="1:11" ht="38.25" customHeight="1" thickBot="1">
      <c r="A36" s="105"/>
      <c r="B36" s="80">
        <v>9</v>
      </c>
      <c r="C36" s="184" t="s">
        <v>424</v>
      </c>
      <c r="D36" s="511" t="s">
        <v>46</v>
      </c>
      <c r="E36" s="512"/>
      <c r="F36" s="513"/>
      <c r="G36" s="13"/>
      <c r="H36" s="13"/>
    </row>
    <row r="37" spans="1:11" ht="27" customHeight="1" thickBot="1">
      <c r="A37" s="105"/>
      <c r="B37" s="80">
        <v>9.1</v>
      </c>
      <c r="C37" s="184" t="s">
        <v>421</v>
      </c>
      <c r="D37" s="517">
        <v>156</v>
      </c>
      <c r="E37" s="518"/>
      <c r="F37" s="519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422</v>
      </c>
      <c r="D38" s="517">
        <v>-22</v>
      </c>
      <c r="E38" s="518"/>
      <c r="F38" s="519"/>
      <c r="G38" s="13"/>
      <c r="H38" s="13"/>
    </row>
    <row r="39" spans="1:11" ht="42" customHeight="1" thickBot="1">
      <c r="A39" s="105"/>
      <c r="B39" s="80">
        <v>9.3000000000000007</v>
      </c>
      <c r="C39" s="184" t="s">
        <v>423</v>
      </c>
      <c r="D39" s="517">
        <v>-0.1</v>
      </c>
      <c r="E39" s="518"/>
      <c r="F39" s="519"/>
      <c r="G39" s="13"/>
      <c r="H39" s="13"/>
    </row>
    <row r="40" spans="1:11" ht="42.75" customHeight="1" thickBot="1">
      <c r="A40" s="105"/>
      <c r="B40" s="80">
        <v>10</v>
      </c>
      <c r="C40" s="184" t="s">
        <v>425</v>
      </c>
      <c r="D40" s="511" t="s">
        <v>46</v>
      </c>
      <c r="E40" s="512"/>
      <c r="F40" s="513"/>
      <c r="G40" s="13"/>
      <c r="H40" s="13"/>
    </row>
    <row r="41" spans="1:11" ht="24.75" customHeight="1" thickBot="1">
      <c r="A41" s="105"/>
      <c r="B41" s="80">
        <v>10.1</v>
      </c>
      <c r="C41" s="184" t="s">
        <v>421</v>
      </c>
      <c r="D41" s="520">
        <v>0</v>
      </c>
      <c r="E41" s="521"/>
      <c r="F41" s="522"/>
      <c r="G41" s="13"/>
      <c r="H41" s="13"/>
    </row>
    <row r="42" spans="1:11" ht="42" customHeight="1" thickBot="1">
      <c r="A42" s="105"/>
      <c r="B42" s="80">
        <v>10.199999999999999</v>
      </c>
      <c r="C42" s="184" t="s">
        <v>422</v>
      </c>
      <c r="D42" s="520">
        <v>0</v>
      </c>
      <c r="E42" s="521"/>
      <c r="F42" s="522"/>
      <c r="G42" s="13"/>
      <c r="H42" s="13"/>
    </row>
    <row r="43" spans="1:11" ht="42" customHeight="1" thickBot="1">
      <c r="A43" s="105"/>
      <c r="B43" s="80">
        <v>10.3</v>
      </c>
      <c r="C43" s="184" t="s">
        <v>423</v>
      </c>
      <c r="D43" s="520">
        <v>0</v>
      </c>
      <c r="E43" s="521"/>
      <c r="F43" s="522"/>
      <c r="G43" s="13"/>
      <c r="H43" s="13"/>
    </row>
    <row r="44" spans="1:11" ht="24" customHeight="1">
      <c r="A44" s="523" t="s">
        <v>429</v>
      </c>
      <c r="B44" s="523"/>
      <c r="C44" s="524"/>
      <c r="D44" s="524"/>
      <c r="E44" s="524"/>
      <c r="F44" s="524"/>
      <c r="G44" s="13"/>
      <c r="H44" s="13"/>
    </row>
    <row r="45" spans="1:11" ht="38.25" customHeight="1">
      <c r="A45" s="523" t="s">
        <v>426</v>
      </c>
      <c r="B45" s="523"/>
      <c r="C45" s="523" t="s">
        <v>427</v>
      </c>
      <c r="D45" s="523"/>
      <c r="E45" s="523"/>
      <c r="F45" s="523"/>
      <c r="G45" s="13"/>
      <c r="H45" s="13"/>
    </row>
    <row r="46" spans="1:11" ht="24" customHeight="1">
      <c r="A46" s="106"/>
      <c r="B46" s="465" t="s">
        <v>486</v>
      </c>
      <c r="C46" s="465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385" t="s">
        <v>487</v>
      </c>
      <c r="C47" s="385"/>
      <c r="D47" s="28"/>
      <c r="E47" s="28"/>
      <c r="F47" s="527" t="s">
        <v>488</v>
      </c>
      <c r="G47" s="527"/>
      <c r="H47" s="527"/>
    </row>
    <row r="48" spans="1:11" ht="15.75">
      <c r="A48" s="1"/>
      <c r="B48" s="478" t="s">
        <v>65</v>
      </c>
      <c r="C48" s="478"/>
      <c r="D48" s="479" t="s">
        <v>66</v>
      </c>
      <c r="E48" s="479"/>
      <c r="F48" s="479" t="s">
        <v>67</v>
      </c>
      <c r="G48" s="479"/>
      <c r="H48" s="479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430</v>
      </c>
      <c r="D1" s="29"/>
      <c r="E1" s="29"/>
    </row>
    <row r="2" spans="1:6" ht="15.75">
      <c r="A2" s="1"/>
      <c r="C2" s="29" t="s">
        <v>136</v>
      </c>
      <c r="D2" s="29"/>
      <c r="E2" s="29"/>
    </row>
    <row r="3" spans="1:6" ht="15.75">
      <c r="A3" s="1"/>
      <c r="C3" s="29" t="s">
        <v>176</v>
      </c>
      <c r="D3" s="29"/>
      <c r="E3" s="29"/>
    </row>
    <row r="4" spans="1:6" ht="15.75">
      <c r="A4" s="538" t="s">
        <v>446</v>
      </c>
      <c r="B4" s="538"/>
    </row>
    <row r="5" spans="1:6" ht="15.75">
      <c r="A5" s="538" t="s">
        <v>447</v>
      </c>
      <c r="B5" s="538"/>
      <c r="C5" s="538"/>
      <c r="D5" s="538"/>
      <c r="E5" s="538"/>
    </row>
    <row r="6" spans="1:6" ht="15.75">
      <c r="A6" s="538" t="s">
        <v>448</v>
      </c>
      <c r="B6" s="538"/>
      <c r="C6" s="538"/>
      <c r="D6" s="538"/>
      <c r="E6" s="538"/>
    </row>
    <row r="7" spans="1:6">
      <c r="A7" s="540" t="s">
        <v>431</v>
      </c>
      <c r="B7" s="540"/>
      <c r="C7" s="540"/>
      <c r="D7" s="540"/>
      <c r="E7" s="540"/>
    </row>
    <row r="8" spans="1:6">
      <c r="A8" s="539" t="s">
        <v>336</v>
      </c>
      <c r="B8" s="539"/>
      <c r="C8" s="539"/>
      <c r="D8" s="539"/>
      <c r="E8" s="539"/>
    </row>
    <row r="9" spans="1:6" ht="19.5" thickBot="1">
      <c r="A9" s="131"/>
      <c r="B9" s="473" t="s">
        <v>511</v>
      </c>
      <c r="C9" s="473"/>
      <c r="D9" s="528"/>
      <c r="E9" s="528"/>
      <c r="F9" s="528"/>
    </row>
    <row r="10" spans="1:6" ht="16.5" thickBot="1">
      <c r="A10" s="132" t="s">
        <v>408</v>
      </c>
      <c r="B10" s="532" t="s">
        <v>409</v>
      </c>
      <c r="C10" s="532" t="s">
        <v>72</v>
      </c>
      <c r="D10" s="534" t="s">
        <v>410</v>
      </c>
      <c r="E10" s="535"/>
      <c r="F10" s="24"/>
    </row>
    <row r="11" spans="1:6" ht="56.25" customHeight="1" thickBot="1">
      <c r="A11" s="133" t="s">
        <v>3</v>
      </c>
      <c r="B11" s="533"/>
      <c r="C11" s="533"/>
      <c r="D11" s="16" t="s">
        <v>432</v>
      </c>
      <c r="E11" s="16" t="s">
        <v>433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434</v>
      </c>
      <c r="C13" s="48"/>
      <c r="D13" s="48"/>
      <c r="E13" s="48"/>
    </row>
    <row r="14" spans="1:6" ht="45" customHeight="1" thickBot="1">
      <c r="A14" s="47">
        <v>2</v>
      </c>
      <c r="B14" s="35" t="s">
        <v>435</v>
      </c>
      <c r="C14" s="12"/>
      <c r="D14" s="48"/>
      <c r="E14" s="48"/>
    </row>
    <row r="15" spans="1:6" ht="45.75" customHeight="1" thickBot="1">
      <c r="A15" s="47">
        <v>3</v>
      </c>
      <c r="B15" s="35" t="s">
        <v>450</v>
      </c>
      <c r="C15" s="48"/>
      <c r="D15" s="48"/>
      <c r="E15" s="48"/>
    </row>
    <row r="16" spans="1:6" ht="48" customHeight="1" thickBot="1">
      <c r="A16" s="47">
        <v>3.1</v>
      </c>
      <c r="B16" s="35" t="s">
        <v>451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452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453</v>
      </c>
      <c r="C18" s="48"/>
      <c r="D18" s="48"/>
      <c r="E18" s="48"/>
    </row>
    <row r="19" spans="1:5" ht="28.5" customHeight="1" thickBot="1">
      <c r="A19" s="47">
        <v>5</v>
      </c>
      <c r="B19" s="35" t="s">
        <v>454</v>
      </c>
      <c r="C19" s="48"/>
      <c r="D19" s="48"/>
      <c r="E19" s="48"/>
    </row>
    <row r="20" spans="1:5" ht="43.5" customHeight="1" thickBot="1">
      <c r="A20" s="47">
        <v>6</v>
      </c>
      <c r="B20" s="35" t="s">
        <v>436</v>
      </c>
      <c r="C20" s="48"/>
      <c r="D20" s="48"/>
      <c r="E20" s="48"/>
    </row>
    <row r="21" spans="1:5" ht="42.75" customHeight="1" thickBot="1">
      <c r="A21" s="47">
        <v>7</v>
      </c>
      <c r="B21" s="35" t="s">
        <v>455</v>
      </c>
      <c r="C21" s="48"/>
      <c r="D21" s="48"/>
      <c r="E21" s="48"/>
    </row>
    <row r="22" spans="1:5" ht="42" customHeight="1" thickBot="1">
      <c r="A22" s="47">
        <v>8</v>
      </c>
      <c r="B22" s="35" t="s">
        <v>437</v>
      </c>
      <c r="C22" s="529"/>
      <c r="D22" s="530"/>
      <c r="E22" s="531"/>
    </row>
    <row r="23" spans="1:5" ht="38.25" thickBot="1">
      <c r="A23" s="47">
        <v>9</v>
      </c>
      <c r="B23" s="35" t="s">
        <v>438</v>
      </c>
      <c r="C23" s="529"/>
      <c r="D23" s="530"/>
      <c r="E23" s="531"/>
    </row>
    <row r="24" spans="1:5" ht="42" customHeight="1" thickBot="1">
      <c r="A24" s="47">
        <v>10</v>
      </c>
      <c r="B24" s="35" t="s">
        <v>439</v>
      </c>
      <c r="C24" s="529"/>
      <c r="D24" s="530"/>
      <c r="E24" s="531"/>
    </row>
    <row r="25" spans="1:5" ht="37.5" customHeight="1" thickBot="1">
      <c r="A25" s="47">
        <v>11</v>
      </c>
      <c r="B25" s="35" t="s">
        <v>440</v>
      </c>
      <c r="C25" s="529"/>
      <c r="D25" s="530"/>
      <c r="E25" s="531"/>
    </row>
    <row r="26" spans="1:5" ht="45" customHeight="1" thickBot="1">
      <c r="A26" s="47">
        <v>12</v>
      </c>
      <c r="B26" s="35" t="s">
        <v>441</v>
      </c>
      <c r="C26" s="529"/>
      <c r="D26" s="530"/>
      <c r="E26" s="531"/>
    </row>
    <row r="27" spans="1:5" ht="43.5" customHeight="1" thickBot="1">
      <c r="A27" s="47">
        <v>13</v>
      </c>
      <c r="B27" s="35" t="s">
        <v>442</v>
      </c>
      <c r="C27" s="529"/>
      <c r="D27" s="530"/>
      <c r="E27" s="531"/>
    </row>
    <row r="28" spans="1:5" ht="45" customHeight="1" thickBot="1">
      <c r="A28" s="47">
        <v>14</v>
      </c>
      <c r="B28" s="35" t="s">
        <v>443</v>
      </c>
      <c r="C28" s="529"/>
      <c r="D28" s="530"/>
      <c r="E28" s="531"/>
    </row>
    <row r="29" spans="1:5">
      <c r="A29" s="13" t="s">
        <v>87</v>
      </c>
    </row>
    <row r="30" spans="1:5">
      <c r="A30" s="13" t="s">
        <v>444</v>
      </c>
    </row>
    <row r="31" spans="1:5">
      <c r="A31" s="49"/>
      <c r="B31" s="537"/>
      <c r="C31" s="537"/>
    </row>
    <row r="32" spans="1:5" ht="32.25" customHeight="1">
      <c r="A32" s="60" t="s">
        <v>367</v>
      </c>
      <c r="B32" s="536" t="s">
        <v>445</v>
      </c>
      <c r="C32" s="536"/>
      <c r="D32" s="536"/>
      <c r="E32" s="536"/>
    </row>
    <row r="33" spans="1:5" ht="18.75" customHeight="1">
      <c r="A33" s="98"/>
      <c r="B33" s="99" t="s">
        <v>489</v>
      </c>
      <c r="C33" s="100"/>
      <c r="D33" s="100"/>
      <c r="E33" s="100"/>
    </row>
    <row r="34" spans="1:5" ht="18" customHeight="1">
      <c r="A34" s="58"/>
      <c r="B34" s="94" t="s">
        <v>487</v>
      </c>
      <c r="C34" s="101"/>
      <c r="D34" s="14"/>
      <c r="E34" s="95" t="s">
        <v>493</v>
      </c>
    </row>
    <row r="35" spans="1:5">
      <c r="B35" s="59" t="s">
        <v>491</v>
      </c>
      <c r="C35" s="104" t="s">
        <v>490</v>
      </c>
      <c r="E35" s="59" t="s">
        <v>449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456</v>
      </c>
      <c r="F3" s="109"/>
      <c r="G3" s="56"/>
    </row>
    <row r="4" spans="1:10" ht="24.75" customHeight="1">
      <c r="A4" s="1"/>
      <c r="B4" s="1"/>
      <c r="E4" s="109" t="s">
        <v>136</v>
      </c>
      <c r="F4" s="109"/>
      <c r="G4" s="56"/>
    </row>
    <row r="5" spans="1:10" ht="23.25" customHeight="1">
      <c r="E5" s="17" t="s">
        <v>207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209</v>
      </c>
      <c r="E8" s="91"/>
      <c r="F8" s="91"/>
      <c r="G8" s="91"/>
    </row>
    <row r="9" spans="1:10" ht="31.5" customHeight="1">
      <c r="A9" s="558" t="s">
        <v>475</v>
      </c>
      <c r="B9" s="558"/>
      <c r="C9" s="558"/>
      <c r="D9" s="558"/>
      <c r="E9" s="558"/>
      <c r="F9" s="558"/>
      <c r="G9" s="558"/>
    </row>
    <row r="10" spans="1:10" ht="26.25" customHeight="1">
      <c r="A10" s="558" t="s">
        <v>476</v>
      </c>
      <c r="B10" s="558"/>
      <c r="C10" s="558"/>
      <c r="D10" s="558"/>
      <c r="E10" s="558"/>
      <c r="F10" s="558"/>
      <c r="G10" s="558"/>
    </row>
    <row r="11" spans="1:10" ht="26.25" customHeight="1">
      <c r="A11" s="127"/>
      <c r="B11" s="127"/>
      <c r="C11" s="127"/>
      <c r="D11" s="134" t="s">
        <v>477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511</v>
      </c>
      <c r="E12" s="130"/>
      <c r="F12" s="130"/>
      <c r="G12" s="130"/>
      <c r="H12" s="130"/>
    </row>
    <row r="13" spans="1:10" ht="33.75" customHeight="1" thickBot="1">
      <c r="A13" s="564" t="s">
        <v>71</v>
      </c>
      <c r="B13" s="555" t="s">
        <v>457</v>
      </c>
      <c r="C13" s="554"/>
      <c r="D13" s="66" t="s">
        <v>458</v>
      </c>
      <c r="E13" s="546" t="s">
        <v>459</v>
      </c>
      <c r="F13" s="551"/>
      <c r="G13" s="547"/>
    </row>
    <row r="14" spans="1:10" ht="61.5" customHeight="1" thickBot="1">
      <c r="A14" s="565"/>
      <c r="B14" s="566"/>
      <c r="C14" s="567"/>
      <c r="D14" s="26" t="s">
        <v>270</v>
      </c>
      <c r="E14" s="26" t="s">
        <v>13</v>
      </c>
      <c r="F14" s="26" t="s">
        <v>460</v>
      </c>
      <c r="G14" s="26" t="s">
        <v>461</v>
      </c>
    </row>
    <row r="15" spans="1:10" ht="19.5" thickBot="1">
      <c r="A15" s="44">
        <v>1</v>
      </c>
      <c r="B15" s="546">
        <v>2</v>
      </c>
      <c r="C15" s="547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46"/>
      <c r="C16" s="547"/>
      <c r="D16" s="26"/>
      <c r="E16" s="26"/>
      <c r="F16" s="26"/>
      <c r="G16" s="26"/>
    </row>
    <row r="17" spans="1:7" ht="32.25" customHeight="1" thickBot="1">
      <c r="A17" s="44"/>
      <c r="B17" s="546"/>
      <c r="C17" s="547"/>
      <c r="D17" s="26"/>
      <c r="E17" s="26"/>
      <c r="F17" s="26"/>
      <c r="G17" s="26"/>
    </row>
    <row r="18" spans="1:7" ht="42" customHeight="1" thickBot="1">
      <c r="A18" s="561" t="s">
        <v>462</v>
      </c>
      <c r="B18" s="562"/>
      <c r="C18" s="563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463</v>
      </c>
    </row>
    <row r="22" spans="1:7" ht="24.75" customHeight="1"/>
    <row r="23" spans="1:7" ht="36" customHeight="1">
      <c r="A23" s="559" t="s">
        <v>464</v>
      </c>
      <c r="B23" s="559"/>
      <c r="C23" s="559"/>
      <c r="D23" s="559"/>
      <c r="E23" s="559"/>
    </row>
    <row r="24" spans="1:7" ht="18" customHeight="1" thickBot="1"/>
    <row r="25" spans="1:7" ht="53.25" customHeight="1">
      <c r="A25" s="555" t="s">
        <v>465</v>
      </c>
      <c r="B25" s="554"/>
      <c r="C25" s="74" t="s">
        <v>466</v>
      </c>
      <c r="D25" s="42" t="s">
        <v>472</v>
      </c>
      <c r="E25" s="555" t="s">
        <v>470</v>
      </c>
      <c r="F25" s="553"/>
      <c r="G25" s="554"/>
    </row>
    <row r="26" spans="1:7" ht="18.75" customHeight="1">
      <c r="A26" s="556"/>
      <c r="B26" s="557"/>
      <c r="C26" s="43" t="s">
        <v>467</v>
      </c>
      <c r="D26" s="75" t="s">
        <v>468</v>
      </c>
      <c r="E26" s="556" t="s">
        <v>471</v>
      </c>
      <c r="F26" s="560"/>
      <c r="G26" s="557"/>
    </row>
    <row r="27" spans="1:7" ht="24" customHeight="1">
      <c r="A27" s="556"/>
      <c r="B27" s="557"/>
      <c r="C27" s="43"/>
      <c r="D27" s="69" t="s">
        <v>474</v>
      </c>
      <c r="E27" s="556"/>
      <c r="F27" s="560"/>
      <c r="G27" s="557"/>
    </row>
    <row r="28" spans="1:7" ht="17.25" customHeight="1">
      <c r="A28" s="556"/>
      <c r="B28" s="557"/>
      <c r="C28" s="70"/>
      <c r="D28" s="43" t="s">
        <v>469</v>
      </c>
      <c r="E28" s="556"/>
      <c r="F28" s="560"/>
      <c r="G28" s="557"/>
    </row>
    <row r="29" spans="1:7" ht="20.25" customHeight="1" thickBot="1">
      <c r="A29" s="548"/>
      <c r="B29" s="550"/>
      <c r="C29" s="25"/>
      <c r="D29" s="43" t="s">
        <v>473</v>
      </c>
      <c r="E29" s="548"/>
      <c r="F29" s="549"/>
      <c r="G29" s="550"/>
    </row>
    <row r="30" spans="1:7" ht="30" customHeight="1" thickBot="1">
      <c r="A30" s="541">
        <v>1</v>
      </c>
      <c r="B30" s="542"/>
      <c r="C30" s="71">
        <v>2</v>
      </c>
      <c r="D30" s="65">
        <v>3</v>
      </c>
      <c r="E30" s="534">
        <v>4</v>
      </c>
      <c r="F30" s="552"/>
      <c r="G30" s="535"/>
    </row>
    <row r="31" spans="1:7" ht="33" customHeight="1" thickBot="1">
      <c r="A31" s="72"/>
      <c r="B31" s="73"/>
      <c r="C31" s="62"/>
      <c r="D31" s="62"/>
      <c r="E31" s="534"/>
      <c r="F31" s="552"/>
      <c r="G31" s="535"/>
    </row>
    <row r="32" spans="1:7" ht="33.75" customHeight="1" thickBot="1">
      <c r="A32" s="534"/>
      <c r="B32" s="535"/>
      <c r="C32" s="62"/>
      <c r="D32" s="62"/>
      <c r="E32" s="534"/>
      <c r="F32" s="552"/>
      <c r="G32" s="535"/>
    </row>
    <row r="33" spans="1:7" ht="35.25" customHeight="1"/>
    <row r="34" spans="1:7" ht="41.25" customHeight="1">
      <c r="A34" s="559" t="s">
        <v>478</v>
      </c>
      <c r="B34" s="559"/>
      <c r="C34" s="559"/>
      <c r="D34" s="559"/>
      <c r="E34" s="559"/>
    </row>
    <row r="35" spans="1:7" ht="24.75" customHeight="1" thickBot="1"/>
    <row r="36" spans="1:7" ht="33.75" customHeight="1" thickBot="1">
      <c r="A36" s="555" t="s">
        <v>479</v>
      </c>
      <c r="B36" s="554"/>
      <c r="C36" s="546" t="s">
        <v>481</v>
      </c>
      <c r="D36" s="551"/>
      <c r="E36" s="553"/>
      <c r="F36" s="553"/>
      <c r="G36" s="554"/>
    </row>
    <row r="37" spans="1:7" ht="31.5" customHeight="1">
      <c r="A37" s="556" t="s">
        <v>480</v>
      </c>
      <c r="B37" s="557"/>
      <c r="C37" s="68" t="s">
        <v>482</v>
      </c>
      <c r="D37" s="67" t="s">
        <v>460</v>
      </c>
      <c r="E37" s="555" t="s">
        <v>461</v>
      </c>
      <c r="F37" s="553"/>
      <c r="G37" s="554"/>
    </row>
    <row r="38" spans="1:7" ht="26.25" customHeight="1" thickBot="1">
      <c r="A38" s="544"/>
      <c r="B38" s="545"/>
      <c r="C38" s="26" t="s">
        <v>483</v>
      </c>
      <c r="D38" s="77" t="s">
        <v>483</v>
      </c>
      <c r="E38" s="548" t="s">
        <v>483</v>
      </c>
      <c r="F38" s="549"/>
      <c r="G38" s="550"/>
    </row>
    <row r="39" spans="1:7" ht="31.5" customHeight="1" thickBot="1">
      <c r="A39" s="546">
        <v>1</v>
      </c>
      <c r="B39" s="547"/>
      <c r="C39" s="26">
        <v>2</v>
      </c>
      <c r="D39" s="26">
        <v>3</v>
      </c>
      <c r="E39" s="546">
        <v>4</v>
      </c>
      <c r="F39" s="551"/>
      <c r="G39" s="547"/>
    </row>
    <row r="40" spans="1:7" ht="39" customHeight="1" thickBot="1">
      <c r="A40" s="546"/>
      <c r="B40" s="547"/>
      <c r="C40" s="26"/>
      <c r="D40" s="26"/>
      <c r="E40" s="546"/>
      <c r="F40" s="551"/>
      <c r="G40" s="547"/>
    </row>
    <row r="41" spans="1:7" ht="36.75" customHeight="1" thickBot="1">
      <c r="A41" s="546"/>
      <c r="B41" s="547"/>
      <c r="C41" s="26"/>
      <c r="D41" s="26"/>
      <c r="E41" s="546"/>
      <c r="F41" s="551"/>
      <c r="G41" s="547"/>
    </row>
    <row r="43" spans="1:7" ht="15.75">
      <c r="A43" s="15"/>
      <c r="B43" s="15"/>
    </row>
    <row r="44" spans="1:7" ht="18.75">
      <c r="A44" s="102" t="s">
        <v>486</v>
      </c>
      <c r="B44" s="102"/>
      <c r="C44" s="91"/>
      <c r="D44" s="91"/>
      <c r="E44" s="91"/>
      <c r="F44" s="91"/>
      <c r="G44" s="91"/>
    </row>
    <row r="45" spans="1:7" ht="18.75" customHeight="1">
      <c r="A45" s="384" t="s">
        <v>487</v>
      </c>
      <c r="B45" s="384"/>
      <c r="C45" s="91"/>
      <c r="D45" s="93" t="s">
        <v>474</v>
      </c>
      <c r="E45" s="371" t="s">
        <v>492</v>
      </c>
      <c r="F45" s="371"/>
      <c r="G45" s="91"/>
    </row>
    <row r="46" spans="1:7" ht="15.75">
      <c r="A46" s="543" t="s">
        <v>65</v>
      </c>
      <c r="B46" s="543"/>
      <c r="D46" s="63" t="s">
        <v>66</v>
      </c>
      <c r="E46" s="543" t="s">
        <v>67</v>
      </c>
      <c r="F46" s="543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tabSelected="1" view="pageBreakPreview" topLeftCell="A13" zoomScale="60" workbookViewId="0">
      <selection activeCell="W43" sqref="W43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62" t="s">
        <v>564</v>
      </c>
      <c r="B3" s="362"/>
      <c r="C3" s="362"/>
      <c r="D3" s="362"/>
      <c r="E3" s="362"/>
      <c r="F3" s="362"/>
      <c r="G3" s="362"/>
    </row>
    <row r="4" spans="1:9" ht="21" customHeight="1">
      <c r="A4" s="362" t="s">
        <v>565</v>
      </c>
      <c r="B4" s="362"/>
      <c r="C4" s="362"/>
      <c r="D4" s="362"/>
      <c r="E4" s="362"/>
      <c r="F4" s="362"/>
      <c r="G4" s="362"/>
    </row>
    <row r="5" spans="1:9" ht="21" customHeight="1">
      <c r="A5" s="362" t="s">
        <v>566</v>
      </c>
      <c r="B5" s="362"/>
      <c r="C5" s="362"/>
      <c r="D5" s="362"/>
      <c r="E5" s="362"/>
      <c r="F5" s="362"/>
      <c r="G5" s="362"/>
    </row>
    <row r="6" spans="1:9" ht="15.75">
      <c r="A6" s="10"/>
      <c r="D6" s="36"/>
      <c r="E6" s="36"/>
      <c r="F6" s="36" t="s">
        <v>90</v>
      </c>
      <c r="G6" s="36"/>
    </row>
    <row r="7" spans="1:9" ht="18.75" customHeight="1">
      <c r="A7" s="363"/>
      <c r="B7" s="363"/>
      <c r="C7" s="363"/>
      <c r="D7" s="363"/>
      <c r="E7" s="363"/>
      <c r="F7" s="363"/>
      <c r="G7" s="363"/>
    </row>
    <row r="8" spans="1:9" ht="18.75" customHeight="1">
      <c r="A8" s="363" t="s">
        <v>569</v>
      </c>
      <c r="B8" s="363"/>
      <c r="C8" s="363"/>
      <c r="D8" s="363"/>
      <c r="E8" s="363"/>
      <c r="F8" s="363"/>
      <c r="G8" s="363"/>
    </row>
    <row r="9" spans="1:9" ht="24" thickBot="1">
      <c r="A9" s="229"/>
      <c r="B9" s="365" t="s">
        <v>567</v>
      </c>
      <c r="C9" s="365"/>
      <c r="D9" s="366"/>
      <c r="E9" s="366"/>
      <c r="F9" s="366"/>
      <c r="G9" s="230" t="s">
        <v>89</v>
      </c>
    </row>
    <row r="10" spans="1:9" ht="24" thickBot="1">
      <c r="A10" s="231"/>
      <c r="B10" s="232"/>
      <c r="C10" s="294"/>
      <c r="D10" s="367" t="s">
        <v>72</v>
      </c>
      <c r="E10" s="368"/>
      <c r="F10" s="368"/>
      <c r="G10" s="368"/>
      <c r="H10" s="369"/>
      <c r="I10" s="370"/>
    </row>
    <row r="11" spans="1:9" ht="96" customHeight="1" thickBot="1">
      <c r="A11" s="300" t="s">
        <v>71</v>
      </c>
      <c r="B11" s="301" t="s">
        <v>4</v>
      </c>
      <c r="C11" s="302" t="s">
        <v>5</v>
      </c>
      <c r="D11" s="303" t="s">
        <v>16</v>
      </c>
      <c r="E11" s="303" t="s">
        <v>17</v>
      </c>
      <c r="F11" s="303" t="s">
        <v>18</v>
      </c>
      <c r="G11" s="304" t="s">
        <v>558</v>
      </c>
      <c r="H11" s="305" t="s">
        <v>559</v>
      </c>
      <c r="I11" s="306" t="s">
        <v>560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272">
        <v>8</v>
      </c>
      <c r="I12" s="272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5">
        <f>H14+H15+H16+H20</f>
        <v>0</v>
      </c>
      <c r="I13" s="273">
        <f>I14+I15+I16+I20</f>
        <v>0</v>
      </c>
    </row>
    <row r="14" spans="1:9" ht="24.75" customHeight="1" thickBot="1">
      <c r="A14" s="6">
        <v>1.1000000000000001</v>
      </c>
      <c r="B14" s="192" t="s">
        <v>73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3">
        <v>0</v>
      </c>
      <c r="I14" s="273">
        <v>0</v>
      </c>
    </row>
    <row r="15" spans="1:9" ht="35.25" customHeight="1" thickBot="1">
      <c r="A15" s="6">
        <v>1.2</v>
      </c>
      <c r="B15" s="192" t="s">
        <v>74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3">
        <v>0</v>
      </c>
      <c r="I15" s="273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3">
        <f>H17+H18+H19</f>
        <v>0</v>
      </c>
      <c r="I16" s="273">
        <f>I17+I18+I19</f>
        <v>0</v>
      </c>
    </row>
    <row r="17" spans="1:9" ht="40.5" customHeight="1" thickBot="1">
      <c r="A17" s="20" t="s">
        <v>122</v>
      </c>
      <c r="B17" s="192" t="s">
        <v>75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3">
        <v>0</v>
      </c>
      <c r="I17" s="273">
        <v>0</v>
      </c>
    </row>
    <row r="18" spans="1:9" ht="27.75" customHeight="1" thickBot="1">
      <c r="A18" s="20" t="s">
        <v>123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3">
        <v>0</v>
      </c>
      <c r="I18" s="273">
        <v>0</v>
      </c>
    </row>
    <row r="19" spans="1:9" ht="30" customHeight="1" thickBot="1">
      <c r="A19" s="20" t="s">
        <v>124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3">
        <v>0</v>
      </c>
      <c r="I19" s="273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3">
        <f>H21+H22+H23</f>
        <v>0</v>
      </c>
      <c r="I20" s="277">
        <f>I21+I22+I23</f>
        <v>0</v>
      </c>
    </row>
    <row r="21" spans="1:9" ht="27" thickBot="1">
      <c r="A21" s="20" t="s">
        <v>125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3">
        <v>0</v>
      </c>
      <c r="I21" s="273">
        <v>0</v>
      </c>
    </row>
    <row r="22" spans="1:9" ht="38.25" customHeight="1" thickBot="1">
      <c r="A22" s="20" t="s">
        <v>126</v>
      </c>
      <c r="B22" s="192" t="s">
        <v>75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3">
        <v>0</v>
      </c>
      <c r="I22" s="273">
        <v>0</v>
      </c>
    </row>
    <row r="23" spans="1:9" ht="27" thickBot="1">
      <c r="A23" s="20" t="s">
        <v>127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3">
        <v>0</v>
      </c>
      <c r="I23" s="277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1.73</v>
      </c>
      <c r="H24" s="273">
        <f>ROUND(H25+H26+H27,2)</f>
        <v>1.6</v>
      </c>
      <c r="I24" s="273">
        <f>ROUND(I25+I26+I27,2)</f>
        <v>0.13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1.1800000000000002</v>
      </c>
      <c r="H25" s="274">
        <f>ROUND('[1]Витрати 20 -21'!$BC$15*'[1]Витрати 20 -21'!$BL$29%,2)</f>
        <v>1.0900000000000001</v>
      </c>
      <c r="I25" s="274">
        <f>ROUND('[1]Витрати 20 -21'!$BD$15*'[1]Витрати 20 -21'!$BM$29%,2)</f>
        <v>0.09</v>
      </c>
    </row>
    <row r="26" spans="1:9" ht="44.25" customHeight="1" thickBot="1">
      <c r="A26" s="6">
        <v>2.2000000000000002</v>
      </c>
      <c r="B26" s="192" t="s">
        <v>75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0.26</v>
      </c>
      <c r="H26" s="273">
        <f>ROUND(H25*22%,2)</f>
        <v>0.24</v>
      </c>
      <c r="I26" s="273">
        <f>ROUND(I25*22%,2)</f>
        <v>0.02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0.29000000000000004</v>
      </c>
      <c r="H27" s="274">
        <f>ROUND('[1]Витрати 20 -21'!$BI$15*'[1]Витрати 20 -21'!$BL$29%,2)</f>
        <v>0.27</v>
      </c>
      <c r="I27" s="278">
        <f>ROUND('[1]Витрати 20 -21'!$BJ$15*'[1]Витрати 20 -21'!$BM$29%,2)</f>
        <v>0.02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26.77</v>
      </c>
      <c r="H28" s="273">
        <f>ROUND(H29+H30+H31,2)</f>
        <v>24.81</v>
      </c>
      <c r="I28" s="273">
        <f>ROUND(I29+I30+I31,2)</f>
        <v>1.96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21.95</v>
      </c>
      <c r="H29" s="274">
        <f>ROUND('[1]Витрати 20 -21'!$BO$15,2)</f>
        <v>20.34</v>
      </c>
      <c r="I29" s="274">
        <f>ROUND('[1]Витрати 20 -21'!$BP$15,2)</f>
        <v>1.61</v>
      </c>
    </row>
    <row r="30" spans="1:9" ht="27" thickBot="1">
      <c r="A30" s="6">
        <v>3.2</v>
      </c>
      <c r="B30" s="192" t="s">
        <v>75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4.8199999999999994</v>
      </c>
      <c r="H30" s="273">
        <f>ROUND(H29*22%,2)</f>
        <v>4.47</v>
      </c>
      <c r="I30" s="273">
        <f>ROUND(I29*22%,2)</f>
        <v>0.35</v>
      </c>
    </row>
    <row r="31" spans="1:9" ht="27" thickBot="1">
      <c r="A31" s="6">
        <v>3.3</v>
      </c>
      <c r="B31" s="192" t="s">
        <v>76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4">
        <f>ROUND('[1]Витрати 20 -21'!$BU$15,2)</f>
        <v>0</v>
      </c>
      <c r="I31" s="274">
        <f>ROUND('[1]Витрати 20 -21'!$BV$15,2)</f>
        <v>0</v>
      </c>
    </row>
    <row r="32" spans="1:9" ht="27" thickBot="1">
      <c r="A32" s="6">
        <v>4</v>
      </c>
      <c r="B32" s="192" t="s">
        <v>77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3">
        <v>0</v>
      </c>
      <c r="I32" s="273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3">
        <v>0</v>
      </c>
      <c r="I33" s="273">
        <v>0</v>
      </c>
    </row>
    <row r="34" spans="1:9" ht="27" thickBot="1">
      <c r="A34" s="6">
        <v>6</v>
      </c>
      <c r="B34" s="192" t="s">
        <v>78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28.5</v>
      </c>
      <c r="H34" s="273">
        <f>ROUND(H13+H24+H28+H32+H33,2)</f>
        <v>26.41</v>
      </c>
      <c r="I34" s="273">
        <f>ROUND(I13+I24+I28+I32+I33,2)</f>
        <v>2.09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3">
        <v>0</v>
      </c>
      <c r="I35" s="273">
        <v>0</v>
      </c>
    </row>
    <row r="36" spans="1:9" ht="39.75" customHeight="1" thickBot="1">
      <c r="A36" s="6">
        <v>8</v>
      </c>
      <c r="B36" s="192" t="s">
        <v>79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2.2600000000000002</v>
      </c>
      <c r="H36" s="273">
        <f>ROUND(H37+H38+H39+H40+H41,2)</f>
        <v>2.1</v>
      </c>
      <c r="I36" s="273">
        <f>ROUND(I37+I38+I39+I40+I41,2)</f>
        <v>0.16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0.41000000000000003</v>
      </c>
      <c r="H37" s="276">
        <f>ROUND(18%*(H38+H39+H40+H41)/82%,2)</f>
        <v>0.38</v>
      </c>
      <c r="I37" s="276">
        <f>ROUND(18%*(I38+I39+I40+I41)/82%,2)</f>
        <v>0.03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5">
        <v>0</v>
      </c>
      <c r="I38" s="277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0.71000000000000008</v>
      </c>
      <c r="H39" s="274">
        <f>ROUND('[1]Витрати 20 -21'!$CJ$15*'[1]Витрати 20 -21'!$BL$29%,2)</f>
        <v>0.66</v>
      </c>
      <c r="I39" s="274">
        <f>ROUND('[1]Витрати 20 -21'!$CK$15*'[1]Витрати 20 -21'!$BM$29%,2)</f>
        <v>0.05</v>
      </c>
    </row>
    <row r="40" spans="1:9" ht="44.25" customHeight="1" thickBot="1">
      <c r="A40" s="6">
        <v>8.4</v>
      </c>
      <c r="B40" s="192" t="s">
        <v>80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4">
        <f>ROUND('[1]Витрати 20 -21'!$CG$15*'[1]Витрати 20 -21'!$BL$29%,2)</f>
        <v>0</v>
      </c>
      <c r="I40" s="274">
        <f>ROUND('[1]Витрати 20 -21'!$CH$15*'[1]Витрати 20 -21'!$BM$29%,2)</f>
        <v>0</v>
      </c>
    </row>
    <row r="41" spans="1:9" ht="46.5" customHeight="1" thickBot="1">
      <c r="A41" s="6">
        <v>8.5</v>
      </c>
      <c r="B41" s="192" t="s">
        <v>571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1.1400000000000001</v>
      </c>
      <c r="H41" s="273">
        <f>ROUND(H34*4%,2)</f>
        <v>1.06</v>
      </c>
      <c r="I41" s="273">
        <f>ROUND(I34*4%,2)</f>
        <v>0.08</v>
      </c>
    </row>
    <row r="42" spans="1:9" ht="69" customHeight="1" thickBot="1">
      <c r="A42" s="6">
        <v>9</v>
      </c>
      <c r="B42" s="192" t="s">
        <v>81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30.76</v>
      </c>
      <c r="H42" s="273">
        <f>ROUND(H34+H36,2)</f>
        <v>28.51</v>
      </c>
      <c r="I42" s="273">
        <f>ROUND(I34+I36,2)</f>
        <v>2.25</v>
      </c>
    </row>
    <row r="43" spans="1:9" ht="69" customHeight="1" thickBot="1">
      <c r="A43" s="6">
        <v>10</v>
      </c>
      <c r="B43" s="192" t="s">
        <v>82</v>
      </c>
      <c r="C43" s="228" t="s">
        <v>54</v>
      </c>
      <c r="D43" s="182">
        <v>0</v>
      </c>
      <c r="E43" s="182">
        <v>0</v>
      </c>
      <c r="F43" s="182">
        <v>0</v>
      </c>
      <c r="G43" s="269">
        <f>G42/G44*1000</f>
        <v>54.314526310585158</v>
      </c>
      <c r="H43" s="273">
        <f>ROUND(H42/H44*1000,2)</f>
        <v>54.32</v>
      </c>
      <c r="I43" s="273">
        <f>ROUND(I42/I44*1000,2)</f>
        <v>54.2</v>
      </c>
    </row>
    <row r="44" spans="1:9" ht="63" customHeight="1" thickBot="1">
      <c r="A44" s="6">
        <v>11</v>
      </c>
      <c r="B44" s="192" t="s">
        <v>83</v>
      </c>
      <c r="C44" s="228" t="s">
        <v>58</v>
      </c>
      <c r="D44" s="182">
        <v>0</v>
      </c>
      <c r="E44" s="182">
        <v>0</v>
      </c>
      <c r="F44" s="182">
        <v>0</v>
      </c>
      <c r="G44" s="283">
        <f>H44+I44</f>
        <v>566.33100000000002</v>
      </c>
      <c r="H44" s="282">
        <f>ROUND('Додаток 1'!K67,3)</f>
        <v>524.82000000000005</v>
      </c>
      <c r="I44" s="282">
        <f>ROUND('Додаток 1'!AA67,3)</f>
        <v>41.511000000000003</v>
      </c>
    </row>
    <row r="45" spans="1:9" ht="31.5" customHeight="1" thickBot="1">
      <c r="A45" s="6">
        <v>11.1</v>
      </c>
      <c r="B45" s="192" t="s">
        <v>84</v>
      </c>
      <c r="C45" s="228" t="s">
        <v>58</v>
      </c>
      <c r="D45" s="182">
        <v>0</v>
      </c>
      <c r="E45" s="182">
        <v>0</v>
      </c>
      <c r="F45" s="182">
        <v>0</v>
      </c>
      <c r="G45" s="271">
        <f t="shared" ref="G45:G48" si="1">H45+I45</f>
        <v>524.82000000000005</v>
      </c>
      <c r="H45" s="273">
        <f>ROUND(H44,2)</f>
        <v>524.82000000000005</v>
      </c>
      <c r="I45" s="273">
        <v>0</v>
      </c>
    </row>
    <row r="46" spans="1:9" ht="31.5" customHeight="1" thickBot="1">
      <c r="A46" s="6">
        <v>11.2</v>
      </c>
      <c r="B46" s="192" t="s">
        <v>85</v>
      </c>
      <c r="C46" s="228" t="s">
        <v>58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3">
        <v>0</v>
      </c>
      <c r="I46" s="273">
        <v>0</v>
      </c>
    </row>
    <row r="47" spans="1:9" ht="42.75" customHeight="1" thickBot="1">
      <c r="A47" s="6">
        <v>11.3</v>
      </c>
      <c r="B47" s="192" t="s">
        <v>86</v>
      </c>
      <c r="C47" s="228" t="s">
        <v>58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3">
        <v>0</v>
      </c>
      <c r="I47" s="273">
        <v>0</v>
      </c>
    </row>
    <row r="48" spans="1:9" ht="30" customHeight="1" thickBot="1">
      <c r="A48" s="6">
        <v>11.4</v>
      </c>
      <c r="B48" s="192" t="s">
        <v>15</v>
      </c>
      <c r="C48" s="228" t="s">
        <v>58</v>
      </c>
      <c r="D48" s="182">
        <v>0</v>
      </c>
      <c r="E48" s="182">
        <v>0</v>
      </c>
      <c r="F48" s="182">
        <v>0</v>
      </c>
      <c r="G48" s="283">
        <f t="shared" si="1"/>
        <v>41.511000000000003</v>
      </c>
      <c r="H48" s="273">
        <v>0</v>
      </c>
      <c r="I48" s="281">
        <f>I44</f>
        <v>41.511000000000003</v>
      </c>
    </row>
    <row r="49" spans="1:7">
      <c r="A49" s="13" t="s">
        <v>87</v>
      </c>
    </row>
    <row r="50" spans="1:7">
      <c r="A50" s="13" t="s">
        <v>88</v>
      </c>
    </row>
    <row r="51" spans="1:7" ht="32.25" customHeight="1">
      <c r="A51" s="28" t="s">
        <v>509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563</v>
      </c>
      <c r="B52" s="91"/>
      <c r="C52" s="91"/>
      <c r="D52" s="91"/>
      <c r="E52" s="91"/>
      <c r="F52" s="364" t="s">
        <v>488</v>
      </c>
      <c r="G52" s="364"/>
    </row>
    <row r="53" spans="1:7" ht="25.5" customHeight="1">
      <c r="A53" s="360" t="s">
        <v>65</v>
      </c>
      <c r="B53" s="360"/>
      <c r="C53" s="36"/>
      <c r="D53" s="120" t="s">
        <v>66</v>
      </c>
      <c r="E53" s="36"/>
      <c r="F53" s="360" t="s">
        <v>67</v>
      </c>
      <c r="G53" s="360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view="pageBreakPreview" topLeftCell="A10" zoomScale="60" workbookViewId="0">
      <selection activeCell="H4" sqref="H4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4" t="s">
        <v>506</v>
      </c>
      <c r="G2" s="14"/>
      <c r="H2" s="29"/>
      <c r="I2" s="225" t="s">
        <v>507</v>
      </c>
      <c r="J2" s="225"/>
      <c r="K2" s="225"/>
    </row>
    <row r="3" spans="1:12" ht="21.75" customHeight="1">
      <c r="A3" s="285" t="s">
        <v>90</v>
      </c>
      <c r="B3" s="19"/>
      <c r="C3" s="19"/>
      <c r="D3" s="19"/>
      <c r="E3" s="19"/>
      <c r="F3" s="19"/>
      <c r="G3" s="19"/>
      <c r="H3" s="19"/>
      <c r="I3" s="226" t="s">
        <v>505</v>
      </c>
      <c r="J3" s="226"/>
      <c r="K3" s="226"/>
    </row>
    <row r="4" spans="1:12" ht="23.25" customHeight="1">
      <c r="A4" s="284" t="s">
        <v>508</v>
      </c>
      <c r="G4" s="14"/>
      <c r="H4" s="29"/>
      <c r="I4" s="225" t="s">
        <v>562</v>
      </c>
      <c r="J4" s="225"/>
      <c r="K4" s="225"/>
    </row>
    <row r="5" spans="1:12">
      <c r="A5" s="286"/>
    </row>
    <row r="6" spans="1:12" ht="25.5" customHeight="1">
      <c r="A6" s="363"/>
      <c r="B6" s="363"/>
      <c r="C6" s="363"/>
      <c r="D6" s="363"/>
      <c r="E6" s="363"/>
      <c r="F6" s="363"/>
      <c r="G6" s="363"/>
      <c r="H6" s="363"/>
      <c r="I6" s="363"/>
      <c r="J6" s="363"/>
      <c r="K6" s="363"/>
    </row>
    <row r="7" spans="1:12" ht="25.5" customHeight="1">
      <c r="A7" s="363" t="s">
        <v>570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</row>
    <row r="8" spans="1:12" ht="24" thickBot="1">
      <c r="A8" s="287"/>
      <c r="B8" s="229"/>
      <c r="C8" s="229"/>
      <c r="D8" s="234" t="s">
        <v>561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8"/>
      <c r="B9" s="414" t="s">
        <v>71</v>
      </c>
      <c r="C9" s="414" t="s">
        <v>91</v>
      </c>
      <c r="D9" s="416" t="s">
        <v>5</v>
      </c>
      <c r="E9" s="417"/>
      <c r="F9" s="414" t="s">
        <v>6</v>
      </c>
      <c r="G9" s="420" t="s">
        <v>92</v>
      </c>
      <c r="H9" s="421"/>
      <c r="I9" s="421"/>
      <c r="J9" s="421"/>
      <c r="K9" s="422"/>
      <c r="L9" s="5"/>
    </row>
    <row r="10" spans="1:12" ht="58.5" customHeight="1" thickBot="1">
      <c r="A10" s="288"/>
      <c r="B10" s="415"/>
      <c r="C10" s="415"/>
      <c r="D10" s="418"/>
      <c r="E10" s="419"/>
      <c r="F10" s="415"/>
      <c r="G10" s="420" t="s">
        <v>84</v>
      </c>
      <c r="H10" s="422"/>
      <c r="I10" s="303" t="s">
        <v>85</v>
      </c>
      <c r="J10" s="303" t="s">
        <v>93</v>
      </c>
      <c r="K10" s="303" t="s">
        <v>15</v>
      </c>
      <c r="L10" s="5"/>
    </row>
    <row r="11" spans="1:12" ht="19.5" thickBot="1">
      <c r="A11" s="288"/>
      <c r="B11" s="32">
        <v>1</v>
      </c>
      <c r="C11" s="33">
        <v>2</v>
      </c>
      <c r="D11" s="412">
        <v>3</v>
      </c>
      <c r="E11" s="413"/>
      <c r="F11" s="33">
        <v>4</v>
      </c>
      <c r="G11" s="412">
        <v>5</v>
      </c>
      <c r="H11" s="413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8"/>
      <c r="B12" s="254">
        <v>1</v>
      </c>
      <c r="C12" s="255" t="s">
        <v>94</v>
      </c>
      <c r="D12" s="406" t="s">
        <v>54</v>
      </c>
      <c r="E12" s="407"/>
      <c r="F12" s="244">
        <f>ROUND('Додаток 1'!G59,2)</f>
        <v>1779.56</v>
      </c>
      <c r="G12" s="408">
        <f>ROUND('Додаток 1'!K59,2)</f>
        <v>1779.6</v>
      </c>
      <c r="H12" s="409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1779.05</v>
      </c>
      <c r="L12" s="256"/>
    </row>
    <row r="13" spans="1:12" ht="44.25" customHeight="1" thickBot="1">
      <c r="A13" s="288"/>
      <c r="B13" s="32">
        <v>1.1000000000000001</v>
      </c>
      <c r="C13" s="192" t="s">
        <v>95</v>
      </c>
      <c r="D13" s="372" t="s">
        <v>54</v>
      </c>
      <c r="E13" s="373"/>
      <c r="F13" s="219">
        <f>('Додаток 1'!G49)/F37*1000</f>
        <v>1648.5235666068077</v>
      </c>
      <c r="G13" s="410">
        <f>('Додаток 1'!K49)/G37*1000</f>
        <v>1648.5652223619527</v>
      </c>
      <c r="H13" s="411"/>
      <c r="I13" s="219">
        <v>0</v>
      </c>
      <c r="J13" s="219">
        <v>0</v>
      </c>
      <c r="K13" s="221">
        <f>('Додаток 1'!AA49)/K37*1000</f>
        <v>1647.9969164799691</v>
      </c>
      <c r="L13" s="5"/>
    </row>
    <row r="14" spans="1:12" ht="39" customHeight="1" thickBot="1">
      <c r="A14" s="288"/>
      <c r="B14" s="32">
        <v>1.2</v>
      </c>
      <c r="C14" s="192" t="s">
        <v>96</v>
      </c>
      <c r="D14" s="372" t="s">
        <v>21</v>
      </c>
      <c r="E14" s="373"/>
      <c r="F14" s="182">
        <v>0</v>
      </c>
      <c r="G14" s="398">
        <v>0</v>
      </c>
      <c r="H14" s="399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8"/>
      <c r="B15" s="32">
        <v>1.3</v>
      </c>
      <c r="C15" s="192" t="s">
        <v>97</v>
      </c>
      <c r="D15" s="372" t="s">
        <v>54</v>
      </c>
      <c r="E15" s="373"/>
      <c r="F15" s="219">
        <f>F12-F13</f>
        <v>131.03643339319228</v>
      </c>
      <c r="G15" s="404">
        <f>G12-G13</f>
        <v>131.03477763804722</v>
      </c>
      <c r="H15" s="405"/>
      <c r="I15" s="219">
        <v>0</v>
      </c>
      <c r="J15" s="219">
        <v>0</v>
      </c>
      <c r="K15" s="219">
        <f>K12-K13</f>
        <v>131.0530835200309</v>
      </c>
      <c r="L15" s="261"/>
    </row>
    <row r="16" spans="1:12" s="245" customFormat="1" ht="47.25" customHeight="1" thickBot="1">
      <c r="A16" s="288"/>
      <c r="B16" s="254">
        <v>2</v>
      </c>
      <c r="C16" s="255" t="s">
        <v>98</v>
      </c>
      <c r="D16" s="406" t="s">
        <v>54</v>
      </c>
      <c r="E16" s="407"/>
      <c r="F16" s="244">
        <f>F17+F18+F19</f>
        <v>0</v>
      </c>
      <c r="G16" s="408">
        <f t="shared" ref="G16:K16" si="1">G17+G18+G19</f>
        <v>0</v>
      </c>
      <c r="H16" s="409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8"/>
      <c r="B17" s="32">
        <v>2.1</v>
      </c>
      <c r="C17" s="192" t="s">
        <v>99</v>
      </c>
      <c r="D17" s="372" t="s">
        <v>54</v>
      </c>
      <c r="E17" s="373"/>
      <c r="F17" s="182">
        <f>G17+I17+J17+K17</f>
        <v>0</v>
      </c>
      <c r="G17" s="398">
        <v>0</v>
      </c>
      <c r="H17" s="399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8"/>
      <c r="B18" s="32">
        <v>2.2000000000000002</v>
      </c>
      <c r="C18" s="192" t="s">
        <v>96</v>
      </c>
      <c r="D18" s="372" t="s">
        <v>21</v>
      </c>
      <c r="E18" s="373"/>
      <c r="F18" s="182">
        <f>G18+I18+J18+K18</f>
        <v>0</v>
      </c>
      <c r="G18" s="398">
        <v>0</v>
      </c>
      <c r="H18" s="399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8"/>
      <c r="B19" s="32">
        <v>2.2999999999999998</v>
      </c>
      <c r="C19" s="192" t="s">
        <v>97</v>
      </c>
      <c r="D19" s="372" t="s">
        <v>54</v>
      </c>
      <c r="E19" s="373"/>
      <c r="F19" s="182">
        <f>G19+I19+J19+K19</f>
        <v>0</v>
      </c>
      <c r="G19" s="398">
        <v>0</v>
      </c>
      <c r="H19" s="399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8"/>
      <c r="B20" s="254">
        <v>3</v>
      </c>
      <c r="C20" s="255" t="s">
        <v>100</v>
      </c>
      <c r="D20" s="406" t="s">
        <v>54</v>
      </c>
      <c r="E20" s="407"/>
      <c r="F20" s="244">
        <f>ROUND('Додаток 3'!G43,2)</f>
        <v>54.31</v>
      </c>
      <c r="G20" s="408">
        <f>ROUND('Додаток 3'!H43,2)</f>
        <v>54.32</v>
      </c>
      <c r="H20" s="409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54.2</v>
      </c>
      <c r="L20" s="5"/>
    </row>
    <row r="21" spans="1:12" ht="45" customHeight="1" thickBot="1">
      <c r="A21" s="288"/>
      <c r="B21" s="32">
        <v>3.1</v>
      </c>
      <c r="C21" s="192" t="s">
        <v>101</v>
      </c>
      <c r="D21" s="372" t="s">
        <v>54</v>
      </c>
      <c r="E21" s="373"/>
      <c r="F21" s="219">
        <f>('Додаток 3'!G34)/F37*1000</f>
        <v>50.323927173331491</v>
      </c>
      <c r="G21" s="410">
        <f>('Додаток 3'!H34)/G37*1000</f>
        <v>50.322015167104908</v>
      </c>
      <c r="H21" s="411"/>
      <c r="I21" s="219">
        <v>0</v>
      </c>
      <c r="J21" s="219">
        <v>0</v>
      </c>
      <c r="K21" s="219">
        <f>('Додаток 3'!I34)/K37*1000</f>
        <v>50.348100503481</v>
      </c>
      <c r="L21" s="5"/>
    </row>
    <row r="22" spans="1:12" ht="33" customHeight="1" thickBot="1">
      <c r="A22" s="288"/>
      <c r="B22" s="32">
        <v>3.2</v>
      </c>
      <c r="C22" s="192" t="s">
        <v>96</v>
      </c>
      <c r="D22" s="372" t="s">
        <v>21</v>
      </c>
      <c r="E22" s="373"/>
      <c r="F22" s="182">
        <f t="shared" ref="F22:F26" si="3">G22+I22+J22+K22</f>
        <v>0</v>
      </c>
      <c r="G22" s="398">
        <v>0</v>
      </c>
      <c r="H22" s="399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8"/>
      <c r="B23" s="32">
        <v>3.3</v>
      </c>
      <c r="C23" s="192" t="s">
        <v>97</v>
      </c>
      <c r="D23" s="372" t="s">
        <v>54</v>
      </c>
      <c r="E23" s="373"/>
      <c r="F23" s="219">
        <f>F20-F21</f>
        <v>3.9860728266685115</v>
      </c>
      <c r="G23" s="404">
        <f>G20-G21</f>
        <v>3.9979848328950922</v>
      </c>
      <c r="H23" s="405"/>
      <c r="I23" s="219">
        <v>0</v>
      </c>
      <c r="J23" s="219">
        <v>0</v>
      </c>
      <c r="K23" s="219">
        <f>K20-K21</f>
        <v>3.8518994965190032</v>
      </c>
      <c r="L23" s="5"/>
    </row>
    <row r="24" spans="1:12" s="245" customFormat="1" ht="40.5" customHeight="1" thickBot="1">
      <c r="A24" s="288"/>
      <c r="B24" s="254">
        <v>4</v>
      </c>
      <c r="C24" s="255" t="s">
        <v>102</v>
      </c>
      <c r="D24" s="406" t="s">
        <v>54</v>
      </c>
      <c r="E24" s="407"/>
      <c r="F24" s="244">
        <f>F12+F16+F20</f>
        <v>1833.87</v>
      </c>
      <c r="G24" s="408">
        <f>G12+G16+G20</f>
        <v>1833.9199999999998</v>
      </c>
      <c r="H24" s="409"/>
      <c r="I24" s="244">
        <f t="shared" ref="I24:J24" si="4">I12+I20</f>
        <v>0</v>
      </c>
      <c r="J24" s="244">
        <f t="shared" si="4"/>
        <v>0</v>
      </c>
      <c r="K24" s="244">
        <f>K12+K16+K20</f>
        <v>1833.25</v>
      </c>
      <c r="L24" s="262"/>
    </row>
    <row r="25" spans="1:12" ht="39" customHeight="1" thickBot="1">
      <c r="A25" s="288"/>
      <c r="B25" s="32">
        <v>4.0999999999999996</v>
      </c>
      <c r="C25" s="192" t="s">
        <v>103</v>
      </c>
      <c r="D25" s="372" t="s">
        <v>54</v>
      </c>
      <c r="E25" s="373"/>
      <c r="F25" s="182">
        <f>F13+F17+F21</f>
        <v>1698.8474937801391</v>
      </c>
      <c r="G25" s="392">
        <f>G13+G17+G21</f>
        <v>1698.8872375290575</v>
      </c>
      <c r="H25" s="393"/>
      <c r="I25" s="182">
        <f t="shared" ref="I25:K25" si="5">I13+I17+I21</f>
        <v>0</v>
      </c>
      <c r="J25" s="182">
        <f t="shared" si="5"/>
        <v>0</v>
      </c>
      <c r="K25" s="182">
        <f t="shared" si="5"/>
        <v>1698.34501698345</v>
      </c>
      <c r="L25" s="261"/>
    </row>
    <row r="26" spans="1:12" ht="40.5" customHeight="1" thickBot="1">
      <c r="A26" s="288"/>
      <c r="B26" s="32">
        <v>4.2</v>
      </c>
      <c r="C26" s="192" t="s">
        <v>96</v>
      </c>
      <c r="D26" s="372" t="s">
        <v>21</v>
      </c>
      <c r="E26" s="373"/>
      <c r="F26" s="182">
        <f t="shared" si="3"/>
        <v>0</v>
      </c>
      <c r="G26" s="398">
        <f>G14+G18+G22</f>
        <v>0</v>
      </c>
      <c r="H26" s="399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8"/>
      <c r="B27" s="32">
        <v>4.3</v>
      </c>
      <c r="C27" s="192" t="s">
        <v>97</v>
      </c>
      <c r="D27" s="372" t="s">
        <v>54</v>
      </c>
      <c r="E27" s="373"/>
      <c r="F27" s="182">
        <f>F15+F19+F23</f>
        <v>135.02250621986079</v>
      </c>
      <c r="G27" s="392">
        <f>G15+G19+G23</f>
        <v>135.03276247094232</v>
      </c>
      <c r="H27" s="393"/>
      <c r="I27" s="182">
        <v>0</v>
      </c>
      <c r="J27" s="182">
        <f t="shared" ref="J27" si="6">J24-J25-J26</f>
        <v>0</v>
      </c>
      <c r="K27" s="182">
        <f>K15+K19+K23</f>
        <v>134.90498301654989</v>
      </c>
      <c r="L27" s="5"/>
    </row>
    <row r="28" spans="1:12" ht="83.25" customHeight="1" thickBot="1">
      <c r="A28" s="288"/>
      <c r="B28" s="32">
        <v>5</v>
      </c>
      <c r="C28" s="192" t="s">
        <v>104</v>
      </c>
      <c r="D28" s="372" t="s">
        <v>21</v>
      </c>
      <c r="E28" s="373"/>
      <c r="F28" s="182">
        <f>F29+F30+F31</f>
        <v>1038.58</v>
      </c>
      <c r="G28" s="374">
        <f>G29+G30+G31</f>
        <v>962.48</v>
      </c>
      <c r="H28" s="375"/>
      <c r="I28" s="263">
        <f t="shared" ref="I28:J29" si="7">I29+I30+I31</f>
        <v>0</v>
      </c>
      <c r="J28" s="263">
        <f t="shared" si="7"/>
        <v>0</v>
      </c>
      <c r="K28" s="263">
        <f>K29+K30+K31</f>
        <v>76.099999999999994</v>
      </c>
      <c r="L28" s="5"/>
    </row>
    <row r="29" spans="1:12" ht="60.75" customHeight="1" thickBot="1">
      <c r="A29" s="288"/>
      <c r="B29" s="32">
        <v>5.0999999999999996</v>
      </c>
      <c r="C29" s="192" t="s">
        <v>105</v>
      </c>
      <c r="D29" s="372" t="s">
        <v>21</v>
      </c>
      <c r="E29" s="373"/>
      <c r="F29" s="263">
        <f>G29+K29</f>
        <v>962.11</v>
      </c>
      <c r="G29" s="400">
        <f>ROUND('Додаток 1'!K49+'Додаток 3'!H34,2)</f>
        <v>891.61</v>
      </c>
      <c r="H29" s="401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70.5</v>
      </c>
      <c r="L29" s="5"/>
    </row>
    <row r="30" spans="1:12" ht="24.75" customHeight="1" thickBot="1">
      <c r="A30" s="288"/>
      <c r="B30" s="32">
        <v>5.2</v>
      </c>
      <c r="C30" s="192" t="s">
        <v>96</v>
      </c>
      <c r="D30" s="372" t="s">
        <v>21</v>
      </c>
      <c r="E30" s="373"/>
      <c r="F30" s="263">
        <v>0</v>
      </c>
      <c r="G30" s="402">
        <v>0</v>
      </c>
      <c r="H30" s="403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8"/>
      <c r="B31" s="32">
        <v>5.3</v>
      </c>
      <c r="C31" s="192" t="s">
        <v>106</v>
      </c>
      <c r="D31" s="372" t="s">
        <v>21</v>
      </c>
      <c r="E31" s="373"/>
      <c r="F31" s="263">
        <f>G31+K31</f>
        <v>76.47</v>
      </c>
      <c r="G31" s="400">
        <f>ROUND('Додаток 1'!K51+'Додаток 3'!H36,2)</f>
        <v>70.87</v>
      </c>
      <c r="H31" s="401"/>
      <c r="I31" s="263">
        <v>0</v>
      </c>
      <c r="J31" s="263">
        <v>0</v>
      </c>
      <c r="K31" s="257">
        <f>ROUND('Додаток 1'!AA51+'Додаток 3'!I36,2)</f>
        <v>5.6</v>
      </c>
      <c r="L31" s="5"/>
    </row>
    <row r="32" spans="1:12" ht="133.5" customHeight="1" thickBot="1">
      <c r="A32" s="288"/>
      <c r="B32" s="32">
        <v>6</v>
      </c>
      <c r="C32" s="192" t="s">
        <v>107</v>
      </c>
      <c r="D32" s="372" t="s">
        <v>21</v>
      </c>
      <c r="E32" s="373"/>
      <c r="F32" s="182">
        <f>F33+F34+F35</f>
        <v>1038.58</v>
      </c>
      <c r="G32" s="392">
        <f t="shared" ref="G32:K32" si="8">G28</f>
        <v>962.48</v>
      </c>
      <c r="H32" s="393"/>
      <c r="I32" s="182">
        <v>0</v>
      </c>
      <c r="J32" s="182">
        <v>0</v>
      </c>
      <c r="K32" s="182">
        <f t="shared" si="8"/>
        <v>76.099999999999994</v>
      </c>
      <c r="L32" s="5"/>
    </row>
    <row r="33" spans="1:12" ht="77.25" customHeight="1" thickBot="1">
      <c r="A33" s="288"/>
      <c r="B33" s="32">
        <v>6.1</v>
      </c>
      <c r="C33" s="192" t="s">
        <v>105</v>
      </c>
      <c r="D33" s="372" t="s">
        <v>21</v>
      </c>
      <c r="E33" s="373"/>
      <c r="F33" s="182">
        <f>F29</f>
        <v>962.11</v>
      </c>
      <c r="G33" s="392">
        <f t="shared" ref="G33:K33" si="9">G29</f>
        <v>891.61</v>
      </c>
      <c r="H33" s="393"/>
      <c r="I33" s="182">
        <f t="shared" si="9"/>
        <v>0</v>
      </c>
      <c r="J33" s="182">
        <f t="shared" si="9"/>
        <v>0</v>
      </c>
      <c r="K33" s="182">
        <f t="shared" si="9"/>
        <v>70.5</v>
      </c>
      <c r="L33" s="5"/>
    </row>
    <row r="34" spans="1:12" ht="33" customHeight="1" thickBot="1">
      <c r="A34" s="288"/>
      <c r="B34" s="32">
        <v>6.2</v>
      </c>
      <c r="C34" s="192" t="s">
        <v>96</v>
      </c>
      <c r="D34" s="372" t="s">
        <v>21</v>
      </c>
      <c r="E34" s="373"/>
      <c r="F34" s="182">
        <v>0</v>
      </c>
      <c r="G34" s="398">
        <v>0</v>
      </c>
      <c r="H34" s="399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8"/>
      <c r="B35" s="32">
        <v>6.3</v>
      </c>
      <c r="C35" s="192" t="s">
        <v>106</v>
      </c>
      <c r="D35" s="372" t="s">
        <v>21</v>
      </c>
      <c r="E35" s="373"/>
      <c r="F35" s="182">
        <f>F31</f>
        <v>76.47</v>
      </c>
      <c r="G35" s="392">
        <f t="shared" ref="G35:K35" si="10">G32-G33-G34</f>
        <v>70.87</v>
      </c>
      <c r="H35" s="393"/>
      <c r="I35" s="182">
        <f t="shared" si="10"/>
        <v>0</v>
      </c>
      <c r="J35" s="182">
        <f t="shared" si="10"/>
        <v>0</v>
      </c>
      <c r="K35" s="182">
        <f t="shared" si="10"/>
        <v>5.5999999999999943</v>
      </c>
      <c r="L35" s="5"/>
    </row>
    <row r="36" spans="1:12" ht="79.5" customHeight="1" thickBot="1">
      <c r="A36" s="288"/>
      <c r="B36" s="32">
        <v>7</v>
      </c>
      <c r="C36" s="192" t="s">
        <v>108</v>
      </c>
      <c r="D36" s="372" t="s">
        <v>58</v>
      </c>
      <c r="E36" s="373"/>
      <c r="F36" s="190">
        <f>F37+F38</f>
        <v>566.33100000000002</v>
      </c>
      <c r="G36" s="394">
        <f t="shared" ref="G36:K36" si="11">G37+G38</f>
        <v>524.82000000000005</v>
      </c>
      <c r="H36" s="395"/>
      <c r="I36" s="190">
        <f t="shared" si="11"/>
        <v>0</v>
      </c>
      <c r="J36" s="190">
        <f t="shared" si="11"/>
        <v>0</v>
      </c>
      <c r="K36" s="190">
        <f t="shared" si="11"/>
        <v>41.511000000000003</v>
      </c>
      <c r="L36" s="5"/>
    </row>
    <row r="37" spans="1:12" ht="52.5" customHeight="1" thickBot="1">
      <c r="A37" s="288"/>
      <c r="B37" s="32">
        <v>7.1</v>
      </c>
      <c r="C37" s="192" t="s">
        <v>109</v>
      </c>
      <c r="D37" s="372" t="s">
        <v>58</v>
      </c>
      <c r="E37" s="373"/>
      <c r="F37" s="190">
        <f>G37+K37</f>
        <v>566.33100000000002</v>
      </c>
      <c r="G37" s="396">
        <f>'Додаток 1'!K67</f>
        <v>524.82000000000005</v>
      </c>
      <c r="H37" s="397"/>
      <c r="I37" s="190">
        <v>0</v>
      </c>
      <c r="J37" s="190">
        <v>0</v>
      </c>
      <c r="K37" s="280">
        <f>'Додаток 1'!AA67</f>
        <v>41.511000000000003</v>
      </c>
      <c r="L37" s="5"/>
    </row>
    <row r="38" spans="1:12" ht="42.75" customHeight="1" thickBot="1">
      <c r="A38" s="288"/>
      <c r="B38" s="32">
        <v>7.2</v>
      </c>
      <c r="C38" s="192" t="s">
        <v>110</v>
      </c>
      <c r="D38" s="372" t="s">
        <v>58</v>
      </c>
      <c r="E38" s="373"/>
      <c r="F38" s="190">
        <v>0</v>
      </c>
      <c r="G38" s="386">
        <v>0</v>
      </c>
      <c r="H38" s="387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8"/>
      <c r="B39" s="32">
        <v>8</v>
      </c>
      <c r="C39" s="192" t="s">
        <v>111</v>
      </c>
      <c r="D39" s="388"/>
      <c r="E39" s="389"/>
      <c r="F39" s="266" t="s">
        <v>131</v>
      </c>
      <c r="G39" s="390" t="s">
        <v>131</v>
      </c>
      <c r="H39" s="391"/>
      <c r="I39" s="266" t="s">
        <v>131</v>
      </c>
      <c r="J39" s="266" t="s">
        <v>131</v>
      </c>
      <c r="K39" s="266" t="s">
        <v>131</v>
      </c>
      <c r="L39" s="5"/>
    </row>
    <row r="40" spans="1:12" ht="26.25" customHeight="1" thickBot="1">
      <c r="A40" s="288"/>
      <c r="B40" s="32">
        <v>8.1</v>
      </c>
      <c r="C40" s="192" t="s">
        <v>112</v>
      </c>
      <c r="D40" s="372" t="s">
        <v>113</v>
      </c>
      <c r="E40" s="373"/>
      <c r="F40" s="263">
        <f>F15/F13*100</f>
        <v>7.9487145981726819</v>
      </c>
      <c r="G40" s="374">
        <f t="shared" ref="G40:K40" si="12">G15/G13*100</f>
        <v>7.9484133148404927</v>
      </c>
      <c r="H40" s="375"/>
      <c r="I40" s="263">
        <v>0</v>
      </c>
      <c r="J40" s="263">
        <v>0</v>
      </c>
      <c r="K40" s="263">
        <f t="shared" si="12"/>
        <v>7.9522650928226915</v>
      </c>
      <c r="L40" s="5"/>
    </row>
    <row r="41" spans="1:12" ht="33" customHeight="1" thickBot="1">
      <c r="A41" s="288"/>
      <c r="B41" s="32">
        <v>8.1999999999999993</v>
      </c>
      <c r="C41" s="192" t="s">
        <v>114</v>
      </c>
      <c r="D41" s="372" t="s">
        <v>113</v>
      </c>
      <c r="E41" s="373"/>
      <c r="F41" s="263">
        <v>0</v>
      </c>
      <c r="G41" s="374">
        <v>0</v>
      </c>
      <c r="H41" s="375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8"/>
      <c r="B42" s="32">
        <v>8.3000000000000007</v>
      </c>
      <c r="C42" s="192" t="s">
        <v>115</v>
      </c>
      <c r="D42" s="376" t="s">
        <v>113</v>
      </c>
      <c r="E42" s="336"/>
      <c r="F42" s="264">
        <f>F23/F21*100</f>
        <v>7.9208302105263337</v>
      </c>
      <c r="G42" s="377">
        <f t="shared" ref="G42:K42" si="13">G23/G21*100</f>
        <v>7.94480272624007</v>
      </c>
      <c r="H42" s="378"/>
      <c r="I42" s="264">
        <v>0</v>
      </c>
      <c r="J42" s="264">
        <v>0</v>
      </c>
      <c r="K42" s="264">
        <f t="shared" si="13"/>
        <v>7.6505358851674812</v>
      </c>
      <c r="L42" s="5"/>
    </row>
    <row r="43" spans="1:12" ht="25.5" customHeight="1" thickBot="1">
      <c r="A43" s="288"/>
      <c r="B43" s="32">
        <v>8.4</v>
      </c>
      <c r="C43" s="227" t="s">
        <v>116</v>
      </c>
      <c r="D43" s="379" t="s">
        <v>113</v>
      </c>
      <c r="E43" s="380"/>
      <c r="F43" s="265">
        <f>F27/F25*100</f>
        <v>7.9478885958985961</v>
      </c>
      <c r="G43" s="381">
        <f t="shared" ref="G43:K43" si="14">G27/G25*100</f>
        <v>7.9483063671336058</v>
      </c>
      <c r="H43" s="382"/>
      <c r="I43" s="265">
        <v>0</v>
      </c>
      <c r="J43" s="265">
        <v>0</v>
      </c>
      <c r="K43" s="265">
        <f t="shared" si="14"/>
        <v>7.9433202127659612</v>
      </c>
      <c r="L43" s="5"/>
    </row>
    <row r="44" spans="1:12" ht="24.75" customHeight="1">
      <c r="A44" s="288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9"/>
      <c r="B45" s="383" t="s">
        <v>499</v>
      </c>
      <c r="C45" s="383"/>
      <c r="D45" s="383"/>
      <c r="E45" s="383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384" t="s">
        <v>504</v>
      </c>
      <c r="B46" s="384"/>
      <c r="C46" s="384"/>
      <c r="D46" s="384"/>
      <c r="E46" s="385"/>
      <c r="F46" s="385"/>
      <c r="G46" s="385"/>
      <c r="H46" s="371" t="s">
        <v>488</v>
      </c>
      <c r="I46" s="371"/>
      <c r="J46" s="371"/>
      <c r="K46" s="371"/>
      <c r="L46" s="371"/>
    </row>
    <row r="47" spans="1:12" ht="29.25" customHeight="1">
      <c r="A47" s="360" t="s">
        <v>65</v>
      </c>
      <c r="B47" s="360"/>
      <c r="C47" s="360"/>
      <c r="D47" s="360"/>
      <c r="E47" s="360" t="s">
        <v>66</v>
      </c>
      <c r="F47" s="360"/>
      <c r="G47" s="360"/>
      <c r="H47" s="360" t="s">
        <v>67</v>
      </c>
      <c r="I47" s="360"/>
      <c r="J47" s="360"/>
      <c r="K47" s="360"/>
      <c r="L47" s="360"/>
    </row>
    <row r="48" spans="1:12">
      <c r="A48" s="290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1"/>
    </row>
    <row r="51" spans="1:1" ht="15.75">
      <c r="A51" s="292"/>
    </row>
  </sheetData>
  <mergeCells count="81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135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553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552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548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23"/>
      <c r="E8" s="423"/>
      <c r="F8" s="423"/>
    </row>
    <row r="9" spans="1:18" ht="20.25" customHeight="1">
      <c r="B9" s="424"/>
      <c r="C9" s="424"/>
      <c r="D9" s="150"/>
      <c r="E9" s="150"/>
      <c r="F9" s="150"/>
    </row>
    <row r="10" spans="1:18" ht="20.25" customHeight="1">
      <c r="A10" s="24"/>
      <c r="B10" s="425"/>
      <c r="C10" s="425"/>
      <c r="D10" s="239"/>
      <c r="E10" s="239"/>
      <c r="F10" s="239"/>
    </row>
    <row r="11" spans="1:18" ht="21" customHeight="1">
      <c r="A11" s="24"/>
      <c r="B11" s="430"/>
      <c r="C11" s="430"/>
      <c r="D11" s="430"/>
      <c r="E11" s="430"/>
      <c r="F11" s="430"/>
    </row>
    <row r="12" spans="1:18" ht="23.25">
      <c r="B12" s="426"/>
      <c r="C12" s="426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177</v>
      </c>
      <c r="C14" s="148"/>
      <c r="D14" s="147"/>
      <c r="E14" s="147"/>
      <c r="F14" s="148"/>
      <c r="G14" s="148"/>
      <c r="H14" s="149" t="s">
        <v>547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427" t="s">
        <v>551</v>
      </c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</row>
    <row r="16" spans="1:18" ht="25.5" customHeight="1">
      <c r="A16" s="24"/>
      <c r="B16" s="428" t="s">
        <v>515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148"/>
    </row>
    <row r="17" spans="1:19" ht="26.25">
      <c r="A17" s="24"/>
      <c r="B17" s="429" t="s">
        <v>517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516</v>
      </c>
      <c r="G19" s="365" t="s">
        <v>518</v>
      </c>
      <c r="H19" s="365"/>
      <c r="I19" s="365"/>
      <c r="J19" s="365"/>
      <c r="K19" s="365"/>
    </row>
    <row r="20" spans="1:19" ht="25.5" customHeight="1" thickBot="1">
      <c r="B20" s="154" t="s">
        <v>2</v>
      </c>
      <c r="C20" s="433" t="s">
        <v>4</v>
      </c>
      <c r="D20" s="143" t="s">
        <v>178</v>
      </c>
      <c r="E20" s="143" t="s">
        <v>180</v>
      </c>
      <c r="F20" s="433" t="s">
        <v>137</v>
      </c>
      <c r="G20" s="433" t="s">
        <v>138</v>
      </c>
      <c r="H20" s="367" t="s">
        <v>139</v>
      </c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436"/>
    </row>
    <row r="21" spans="1:19" ht="85.5" customHeight="1" thickBot="1">
      <c r="B21" s="155" t="s">
        <v>3</v>
      </c>
      <c r="C21" s="434"/>
      <c r="D21" s="144" t="s">
        <v>179</v>
      </c>
      <c r="E21" s="144" t="s">
        <v>181</v>
      </c>
      <c r="F21" s="434"/>
      <c r="G21" s="434"/>
      <c r="H21" s="145" t="s">
        <v>140</v>
      </c>
      <c r="I21" s="145" t="s">
        <v>141</v>
      </c>
      <c r="J21" s="145" t="s">
        <v>142</v>
      </c>
      <c r="K21" s="145" t="s">
        <v>143</v>
      </c>
      <c r="L21" s="145" t="s">
        <v>144</v>
      </c>
      <c r="M21" s="145" t="s">
        <v>145</v>
      </c>
      <c r="N21" s="145" t="s">
        <v>146</v>
      </c>
      <c r="O21" s="145" t="s">
        <v>147</v>
      </c>
      <c r="P21" s="145" t="s">
        <v>148</v>
      </c>
      <c r="Q21" s="145" t="s">
        <v>149</v>
      </c>
      <c r="R21" s="145" t="s">
        <v>150</v>
      </c>
      <c r="S21" s="145" t="s">
        <v>151</v>
      </c>
    </row>
    <row r="22" spans="1:19" ht="23.25" customHeight="1" thickBot="1">
      <c r="B22" s="25"/>
      <c r="C22" s="435"/>
      <c r="D22" s="146"/>
      <c r="E22" s="146"/>
      <c r="F22" s="435"/>
      <c r="G22" s="435"/>
      <c r="H22" s="137" t="s">
        <v>152</v>
      </c>
      <c r="I22" s="137" t="s">
        <v>152</v>
      </c>
      <c r="J22" s="137" t="s">
        <v>152</v>
      </c>
      <c r="K22" s="137" t="s">
        <v>152</v>
      </c>
      <c r="L22" s="137" t="s">
        <v>152</v>
      </c>
      <c r="M22" s="137" t="s">
        <v>152</v>
      </c>
      <c r="N22" s="137" t="s">
        <v>152</v>
      </c>
      <c r="O22" s="137" t="s">
        <v>152</v>
      </c>
      <c r="P22" s="137" t="s">
        <v>152</v>
      </c>
      <c r="Q22" s="137" t="s">
        <v>152</v>
      </c>
      <c r="R22" s="137" t="s">
        <v>152</v>
      </c>
      <c r="S22" s="137" t="s">
        <v>152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153</v>
      </c>
      <c r="D24" s="90" t="s">
        <v>58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154</v>
      </c>
      <c r="D25" s="90" t="s">
        <v>58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155</v>
      </c>
      <c r="D26" s="90" t="s">
        <v>58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156</v>
      </c>
      <c r="D27" s="90" t="s">
        <v>58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157</v>
      </c>
      <c r="D28" s="90" t="s">
        <v>58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158</v>
      </c>
      <c r="D29" s="90" t="s">
        <v>58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159</v>
      </c>
      <c r="D30" s="90" t="s">
        <v>58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160</v>
      </c>
      <c r="D31" s="90" t="s">
        <v>58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161</v>
      </c>
      <c r="D32" s="90" t="s">
        <v>113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162</v>
      </c>
      <c r="D33" s="90" t="s">
        <v>58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163</v>
      </c>
      <c r="D34" s="90" t="s">
        <v>113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164</v>
      </c>
      <c r="D35" s="90" t="s">
        <v>58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165</v>
      </c>
      <c r="D36" s="90" t="s">
        <v>58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161</v>
      </c>
      <c r="D37" s="90" t="s">
        <v>113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166</v>
      </c>
      <c r="D38" s="90" t="s">
        <v>58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167</v>
      </c>
      <c r="D39" s="90" t="s">
        <v>58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168</v>
      </c>
      <c r="D40" s="90" t="s">
        <v>58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169</v>
      </c>
      <c r="D41" s="90" t="s">
        <v>58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182</v>
      </c>
      <c r="C42" s="57" t="s">
        <v>84</v>
      </c>
      <c r="D42" s="90" t="s">
        <v>58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170</v>
      </c>
      <c r="D43" s="90" t="s">
        <v>113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183</v>
      </c>
      <c r="C44" s="57" t="s">
        <v>85</v>
      </c>
      <c r="D44" s="90" t="s">
        <v>58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170</v>
      </c>
      <c r="D45" s="90" t="s">
        <v>113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184</v>
      </c>
      <c r="C46" s="57" t="s">
        <v>86</v>
      </c>
      <c r="D46" s="90" t="s">
        <v>58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170</v>
      </c>
      <c r="D47" s="90" t="s">
        <v>113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185</v>
      </c>
      <c r="C48" s="57" t="s">
        <v>15</v>
      </c>
      <c r="D48" s="90" t="s">
        <v>58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170</v>
      </c>
      <c r="D49" s="90" t="s">
        <v>113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171</v>
      </c>
      <c r="D50" s="90" t="s">
        <v>172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84</v>
      </c>
      <c r="D51" s="90" t="s">
        <v>172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85</v>
      </c>
      <c r="D52" s="90" t="s">
        <v>172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86</v>
      </c>
      <c r="D53" s="90" t="s">
        <v>172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172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173</v>
      </c>
      <c r="D55" s="90" t="s">
        <v>58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174</v>
      </c>
      <c r="D56" s="90" t="s">
        <v>58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186</v>
      </c>
      <c r="C57" s="57" t="s">
        <v>84</v>
      </c>
      <c r="D57" s="90" t="s">
        <v>58</v>
      </c>
      <c r="E57" s="142" t="s">
        <v>514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187</v>
      </c>
      <c r="C58" s="57" t="s">
        <v>85</v>
      </c>
      <c r="D58" s="90" t="s">
        <v>58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188</v>
      </c>
      <c r="C59" s="57" t="s">
        <v>86</v>
      </c>
      <c r="D59" s="90" t="s">
        <v>58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189</v>
      </c>
      <c r="C60" s="57" t="s">
        <v>15</v>
      </c>
      <c r="D60" s="90" t="s">
        <v>58</v>
      </c>
      <c r="E60" s="142" t="s">
        <v>513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175</v>
      </c>
      <c r="D61" s="90" t="s">
        <v>58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190</v>
      </c>
      <c r="C62" s="57" t="s">
        <v>84</v>
      </c>
      <c r="D62" s="90" t="s">
        <v>58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191</v>
      </c>
      <c r="C63" s="57" t="s">
        <v>85</v>
      </c>
      <c r="D63" s="90" t="s">
        <v>58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192</v>
      </c>
      <c r="C64" s="57" t="s">
        <v>86</v>
      </c>
      <c r="D64" s="90" t="s">
        <v>58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193</v>
      </c>
      <c r="C65" s="57" t="s">
        <v>15</v>
      </c>
      <c r="D65" s="90" t="s">
        <v>58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549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550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1"/>
      <c r="C69" s="431"/>
      <c r="D69" s="431"/>
      <c r="E69" s="431"/>
      <c r="F69" s="18"/>
      <c r="G69" s="432"/>
      <c r="H69" s="432"/>
      <c r="I69" s="432"/>
      <c r="J69" s="432"/>
      <c r="K69" s="18"/>
      <c r="L69" s="18"/>
      <c r="M69" s="432"/>
      <c r="N69" s="432"/>
      <c r="O69" s="432"/>
      <c r="P69" s="432"/>
      <c r="Q69" s="432"/>
      <c r="R69" s="432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194</v>
      </c>
      <c r="H2" s="153"/>
      <c r="I2" s="153"/>
      <c r="J2" s="153"/>
      <c r="K2" s="197"/>
    </row>
    <row r="3" spans="1:11" ht="21">
      <c r="A3" s="1"/>
      <c r="F3" s="29"/>
      <c r="G3" s="185" t="s">
        <v>136</v>
      </c>
      <c r="H3" s="185"/>
      <c r="I3" s="185"/>
      <c r="J3" s="185"/>
      <c r="K3" s="198"/>
    </row>
    <row r="4" spans="1:11" ht="21">
      <c r="A4" s="13"/>
      <c r="F4" s="29"/>
      <c r="G4" s="185" t="s">
        <v>533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557</v>
      </c>
      <c r="F5" s="175"/>
      <c r="G5" s="175" t="s">
        <v>206</v>
      </c>
      <c r="H5" s="156"/>
      <c r="I5" s="156"/>
      <c r="J5" s="156"/>
      <c r="K5" s="156"/>
    </row>
    <row r="6" spans="1:11" ht="26.25">
      <c r="A6" s="427" t="s">
        <v>501</v>
      </c>
      <c r="B6" s="427"/>
      <c r="C6" s="427"/>
      <c r="D6" s="427"/>
      <c r="E6" s="427"/>
      <c r="F6" s="427"/>
      <c r="G6" s="427"/>
      <c r="H6" s="427"/>
      <c r="I6" s="427"/>
      <c r="J6" s="427"/>
      <c r="K6" s="156"/>
    </row>
    <row r="7" spans="1:11" ht="26.25">
      <c r="A7" s="175"/>
      <c r="B7" s="156"/>
      <c r="C7" s="156"/>
      <c r="D7" s="427" t="s">
        <v>543</v>
      </c>
      <c r="E7" s="427"/>
      <c r="F7" s="427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39" t="s">
        <v>541</v>
      </c>
      <c r="D8" s="439"/>
      <c r="E8" s="439"/>
      <c r="F8" s="439"/>
      <c r="G8" s="439"/>
      <c r="H8" s="439"/>
      <c r="I8" s="439"/>
      <c r="J8" s="156"/>
      <c r="K8" s="194" t="s">
        <v>1</v>
      </c>
    </row>
    <row r="9" spans="1:11" ht="140.25" thickBot="1">
      <c r="A9" s="187" t="s">
        <v>195</v>
      </c>
      <c r="B9" s="188" t="s">
        <v>196</v>
      </c>
      <c r="C9" s="188" t="s">
        <v>197</v>
      </c>
      <c r="D9" s="437" t="s">
        <v>198</v>
      </c>
      <c r="E9" s="438"/>
      <c r="F9" s="188" t="s">
        <v>534</v>
      </c>
      <c r="G9" s="437" t="s">
        <v>535</v>
      </c>
      <c r="H9" s="438"/>
      <c r="I9" s="188" t="s">
        <v>536</v>
      </c>
      <c r="J9" s="188" t="s">
        <v>199</v>
      </c>
      <c r="K9" s="188" t="s">
        <v>200</v>
      </c>
    </row>
    <row r="10" spans="1:11" ht="19.5" thickBot="1">
      <c r="A10" s="32">
        <v>1</v>
      </c>
      <c r="B10" s="33">
        <v>2</v>
      </c>
      <c r="C10" s="33">
        <v>3</v>
      </c>
      <c r="D10" s="412">
        <v>4</v>
      </c>
      <c r="E10" s="413"/>
      <c r="F10" s="33">
        <v>5</v>
      </c>
      <c r="G10" s="412">
        <v>6</v>
      </c>
      <c r="H10" s="413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201</v>
      </c>
      <c r="B11" s="181">
        <f>B12+B13+B14+B15</f>
        <v>663.48199999999997</v>
      </c>
      <c r="C11" s="248">
        <v>156.6</v>
      </c>
      <c r="D11" s="440">
        <f>D15+D14+D13+D12</f>
        <v>103.922</v>
      </c>
      <c r="E11" s="441"/>
      <c r="F11" s="246">
        <v>8265</v>
      </c>
      <c r="G11" s="442">
        <f t="shared" ref="G11:J11" si="0">G12+G13+G14+G15</f>
        <v>76.822999999999993</v>
      </c>
      <c r="H11" s="443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84</v>
      </c>
      <c r="B12" s="190">
        <f>'Додаток 6'!G42</f>
        <v>583.86099999999999</v>
      </c>
      <c r="C12" s="248">
        <v>156.6</v>
      </c>
      <c r="D12" s="440">
        <v>91.432000000000002</v>
      </c>
      <c r="E12" s="441"/>
      <c r="F12" s="246">
        <v>8265</v>
      </c>
      <c r="G12" s="442">
        <f>'[1]Витрати 20 -21'!$CW$15/1000</f>
        <v>71.191999999999993</v>
      </c>
      <c r="H12" s="443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85</v>
      </c>
      <c r="B13" s="190">
        <v>0</v>
      </c>
      <c r="C13" s="248">
        <v>0</v>
      </c>
      <c r="D13" s="440">
        <f t="shared" ref="D13:D14" si="2">B13*C13</f>
        <v>0</v>
      </c>
      <c r="E13" s="441"/>
      <c r="F13" s="247">
        <v>0</v>
      </c>
      <c r="G13" s="444">
        <v>0</v>
      </c>
      <c r="H13" s="445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86</v>
      </c>
      <c r="B14" s="190">
        <v>0</v>
      </c>
      <c r="C14" s="248">
        <v>0</v>
      </c>
      <c r="D14" s="440">
        <f t="shared" si="2"/>
        <v>0</v>
      </c>
      <c r="E14" s="441"/>
      <c r="F14" s="247">
        <v>0</v>
      </c>
      <c r="G14" s="444">
        <v>0</v>
      </c>
      <c r="H14" s="445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40">
        <v>12.49</v>
      </c>
      <c r="E15" s="441"/>
      <c r="F15" s="246">
        <v>8265</v>
      </c>
      <c r="G15" s="442">
        <f>'[1]Витрати 20 -21'!$CX$15/1000</f>
        <v>5.6310000000000002</v>
      </c>
      <c r="H15" s="443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202</v>
      </c>
      <c r="B16" s="190">
        <v>0</v>
      </c>
      <c r="C16" s="191">
        <v>0</v>
      </c>
      <c r="D16" s="394">
        <v>0</v>
      </c>
      <c r="E16" s="395"/>
      <c r="F16" s="182">
        <v>0</v>
      </c>
      <c r="G16" s="398">
        <v>0</v>
      </c>
      <c r="H16" s="399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84</v>
      </c>
      <c r="B17" s="190">
        <v>0</v>
      </c>
      <c r="C17" s="191">
        <v>0</v>
      </c>
      <c r="D17" s="394">
        <v>0</v>
      </c>
      <c r="E17" s="395"/>
      <c r="F17" s="182">
        <v>0</v>
      </c>
      <c r="G17" s="398">
        <v>0</v>
      </c>
      <c r="H17" s="399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85</v>
      </c>
      <c r="B18" s="190">
        <v>0</v>
      </c>
      <c r="C18" s="191">
        <v>0</v>
      </c>
      <c r="D18" s="394">
        <v>0</v>
      </c>
      <c r="E18" s="395"/>
      <c r="F18" s="182">
        <v>0</v>
      </c>
      <c r="G18" s="398">
        <v>0</v>
      </c>
      <c r="H18" s="399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86</v>
      </c>
      <c r="B19" s="190">
        <v>0</v>
      </c>
      <c r="C19" s="191">
        <v>0</v>
      </c>
      <c r="D19" s="394">
        <v>0</v>
      </c>
      <c r="E19" s="395"/>
      <c r="F19" s="182">
        <v>0</v>
      </c>
      <c r="G19" s="398">
        <v>0</v>
      </c>
      <c r="H19" s="399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394">
        <v>0</v>
      </c>
      <c r="E20" s="395"/>
      <c r="F20" s="182">
        <v>0</v>
      </c>
      <c r="G20" s="398">
        <v>0</v>
      </c>
      <c r="H20" s="399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203</v>
      </c>
      <c r="B21" s="190">
        <v>0</v>
      </c>
      <c r="C21" s="191">
        <v>0</v>
      </c>
      <c r="D21" s="394">
        <v>0</v>
      </c>
      <c r="E21" s="395"/>
      <c r="F21" s="182">
        <v>0</v>
      </c>
      <c r="G21" s="398">
        <v>0</v>
      </c>
      <c r="H21" s="399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84</v>
      </c>
      <c r="B22" s="190">
        <v>0</v>
      </c>
      <c r="C22" s="191">
        <v>0</v>
      </c>
      <c r="D22" s="394">
        <v>0</v>
      </c>
      <c r="E22" s="395"/>
      <c r="F22" s="182">
        <v>0</v>
      </c>
      <c r="G22" s="386">
        <v>0</v>
      </c>
      <c r="H22" s="387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85</v>
      </c>
      <c r="B23" s="190">
        <v>0</v>
      </c>
      <c r="C23" s="191">
        <v>0</v>
      </c>
      <c r="D23" s="394">
        <v>0</v>
      </c>
      <c r="E23" s="395"/>
      <c r="F23" s="182">
        <v>0</v>
      </c>
      <c r="G23" s="398">
        <v>0</v>
      </c>
      <c r="H23" s="399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86</v>
      </c>
      <c r="B24" s="190">
        <v>0</v>
      </c>
      <c r="C24" s="191">
        <v>0</v>
      </c>
      <c r="D24" s="394">
        <v>0</v>
      </c>
      <c r="E24" s="395"/>
      <c r="F24" s="182">
        <v>0</v>
      </c>
      <c r="G24" s="398">
        <v>0</v>
      </c>
      <c r="H24" s="399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394">
        <v>0</v>
      </c>
      <c r="E25" s="395"/>
      <c r="F25" s="182">
        <v>0</v>
      </c>
      <c r="G25" s="398">
        <v>0</v>
      </c>
      <c r="H25" s="399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204</v>
      </c>
      <c r="B26" s="190">
        <v>0</v>
      </c>
      <c r="C26" s="191">
        <v>0</v>
      </c>
      <c r="D26" s="394">
        <v>0</v>
      </c>
      <c r="E26" s="395"/>
      <c r="F26" s="182">
        <v>0</v>
      </c>
      <c r="G26" s="398">
        <v>0</v>
      </c>
      <c r="H26" s="399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84</v>
      </c>
      <c r="B27" s="190">
        <v>0</v>
      </c>
      <c r="C27" s="191">
        <v>0</v>
      </c>
      <c r="D27" s="394">
        <v>0</v>
      </c>
      <c r="E27" s="395"/>
      <c r="F27" s="182">
        <v>0</v>
      </c>
      <c r="G27" s="398">
        <v>0</v>
      </c>
      <c r="H27" s="399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85</v>
      </c>
      <c r="B28" s="190">
        <v>0</v>
      </c>
      <c r="C28" s="191">
        <v>0</v>
      </c>
      <c r="D28" s="394">
        <v>0</v>
      </c>
      <c r="E28" s="395"/>
      <c r="F28" s="182">
        <v>0</v>
      </c>
      <c r="G28" s="398">
        <v>0</v>
      </c>
      <c r="H28" s="399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86</v>
      </c>
      <c r="B29" s="190">
        <v>0</v>
      </c>
      <c r="C29" s="191">
        <v>0</v>
      </c>
      <c r="D29" s="394">
        <v>0</v>
      </c>
      <c r="E29" s="395"/>
      <c r="F29" s="182">
        <v>0</v>
      </c>
      <c r="G29" s="398">
        <v>0</v>
      </c>
      <c r="H29" s="399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394">
        <v>0</v>
      </c>
      <c r="E30" s="395"/>
      <c r="F30" s="182">
        <v>0</v>
      </c>
      <c r="G30" s="398">
        <v>0</v>
      </c>
      <c r="H30" s="399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205</v>
      </c>
      <c r="B31" s="181">
        <f>B32+B33+B34+B35</f>
        <v>663.48199999999997</v>
      </c>
      <c r="C31" s="191">
        <f>C11</f>
        <v>156.6</v>
      </c>
      <c r="D31" s="446">
        <f t="shared" ref="D31:J31" si="3">D32+D33+D34+D35</f>
        <v>103.922</v>
      </c>
      <c r="E31" s="447"/>
      <c r="F31" s="181">
        <f>F11</f>
        <v>8265</v>
      </c>
      <c r="G31" s="386">
        <f t="shared" si="3"/>
        <v>76.822999999999993</v>
      </c>
      <c r="H31" s="387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84</v>
      </c>
      <c r="B32" s="190">
        <f>B12+B17+B22+B27</f>
        <v>583.86099999999999</v>
      </c>
      <c r="C32" s="191">
        <f>C12</f>
        <v>156.6</v>
      </c>
      <c r="D32" s="446">
        <f t="shared" ref="D32:K32" si="4">D12+D17+D22+D27</f>
        <v>91.432000000000002</v>
      </c>
      <c r="E32" s="447"/>
      <c r="F32" s="181">
        <f>F12</f>
        <v>8265</v>
      </c>
      <c r="G32" s="386">
        <f t="shared" si="4"/>
        <v>71.191999999999993</v>
      </c>
      <c r="H32" s="387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85</v>
      </c>
      <c r="B33" s="190">
        <f>B13+B18+B23+B28</f>
        <v>0</v>
      </c>
      <c r="C33" s="191">
        <f t="shared" ref="C33:K33" si="5">C13+C18+C23+C28</f>
        <v>0</v>
      </c>
      <c r="D33" s="394">
        <f t="shared" si="5"/>
        <v>0</v>
      </c>
      <c r="E33" s="395"/>
      <c r="F33" s="182">
        <f t="shared" si="5"/>
        <v>0</v>
      </c>
      <c r="G33" s="386">
        <f t="shared" si="5"/>
        <v>0</v>
      </c>
      <c r="H33" s="387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86</v>
      </c>
      <c r="B34" s="199">
        <f>B14+B19+B24+B29</f>
        <v>0</v>
      </c>
      <c r="C34" s="200">
        <f t="shared" ref="C34:K34" si="6">C14+C19+C24+C29</f>
        <v>0</v>
      </c>
      <c r="D34" s="448">
        <f t="shared" si="6"/>
        <v>0</v>
      </c>
      <c r="E34" s="449"/>
      <c r="F34" s="201">
        <f t="shared" si="6"/>
        <v>0</v>
      </c>
      <c r="G34" s="450">
        <f t="shared" si="6"/>
        <v>0</v>
      </c>
      <c r="H34" s="451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52">
        <f t="shared" ref="D35:K35" si="7">D15+D20+D25+D30</f>
        <v>12.49</v>
      </c>
      <c r="E35" s="453"/>
      <c r="F35" s="202">
        <f>F15</f>
        <v>8265</v>
      </c>
      <c r="G35" s="454">
        <f t="shared" si="7"/>
        <v>5.6310000000000002</v>
      </c>
      <c r="H35" s="455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385" t="s">
        <v>486</v>
      </c>
      <c r="B37" s="385"/>
      <c r="C37" s="385"/>
      <c r="D37" s="385"/>
      <c r="E37" s="457" t="s">
        <v>206</v>
      </c>
      <c r="F37" s="457"/>
      <c r="G37" s="457"/>
      <c r="H37" s="457" t="s">
        <v>206</v>
      </c>
      <c r="I37" s="457"/>
      <c r="J37" s="457"/>
      <c r="K37" s="457"/>
    </row>
    <row r="38" spans="1:11" ht="21" customHeight="1">
      <c r="A38" s="97" t="s">
        <v>502</v>
      </c>
      <c r="B38" s="97"/>
      <c r="C38" s="97"/>
      <c r="D38" s="97"/>
      <c r="E38" s="114"/>
      <c r="F38" s="114"/>
      <c r="G38" s="114"/>
      <c r="H38" s="114"/>
      <c r="I38" s="458" t="s">
        <v>488</v>
      </c>
      <c r="J38" s="458"/>
      <c r="K38" s="458"/>
    </row>
    <row r="39" spans="1:11" ht="26.25" customHeight="1">
      <c r="A39" s="456" t="s">
        <v>65</v>
      </c>
      <c r="B39" s="456"/>
      <c r="C39" s="456"/>
      <c r="D39" s="456"/>
      <c r="E39" s="456" t="s">
        <v>66</v>
      </c>
      <c r="F39" s="456"/>
      <c r="G39" s="456"/>
      <c r="H39" s="456" t="s">
        <v>503</v>
      </c>
      <c r="I39" s="456"/>
      <c r="J39" s="456"/>
      <c r="K39" s="456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208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136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533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59" t="s">
        <v>557</v>
      </c>
      <c r="F5" s="459"/>
      <c r="G5" s="459"/>
      <c r="H5" s="459"/>
      <c r="I5" s="459"/>
      <c r="J5" s="156"/>
      <c r="K5" s="156"/>
      <c r="L5" s="156"/>
      <c r="M5" s="156"/>
      <c r="N5" s="156"/>
      <c r="O5" s="107"/>
    </row>
    <row r="6" spans="1:16" ht="25.5">
      <c r="A6" s="427" t="s">
        <v>210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66" t="s">
        <v>511</v>
      </c>
      <c r="E8" s="466"/>
      <c r="F8" s="466"/>
      <c r="G8" s="466"/>
      <c r="H8" s="466"/>
      <c r="I8" s="156"/>
      <c r="J8" s="156"/>
      <c r="K8" s="156"/>
      <c r="L8" s="156"/>
      <c r="M8" s="156"/>
      <c r="N8" s="194" t="s">
        <v>211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91</v>
      </c>
      <c r="B10" s="176" t="s">
        <v>5</v>
      </c>
      <c r="C10" s="176" t="s">
        <v>212</v>
      </c>
      <c r="D10" s="196" t="s">
        <v>213</v>
      </c>
      <c r="E10" s="196" t="s">
        <v>214</v>
      </c>
      <c r="F10" s="196" t="s">
        <v>215</v>
      </c>
      <c r="G10" s="196" t="s">
        <v>216</v>
      </c>
      <c r="H10" s="196" t="s">
        <v>217</v>
      </c>
      <c r="I10" s="196" t="s">
        <v>218</v>
      </c>
      <c r="J10" s="196" t="s">
        <v>219</v>
      </c>
      <c r="K10" s="196" t="s">
        <v>220</v>
      </c>
      <c r="L10" s="196" t="s">
        <v>221</v>
      </c>
      <c r="M10" s="196" t="s">
        <v>222</v>
      </c>
      <c r="N10" s="196" t="s">
        <v>223</v>
      </c>
      <c r="O10" s="196" t="s">
        <v>224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1" t="s">
        <v>225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3"/>
    </row>
    <row r="13" spans="1:16" ht="48" customHeight="1" thickBot="1">
      <c r="A13" s="39" t="s">
        <v>226</v>
      </c>
      <c r="B13" s="88" t="s">
        <v>58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227</v>
      </c>
      <c r="B14" s="88" t="s">
        <v>228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229</v>
      </c>
      <c r="B15" s="88" t="s">
        <v>230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231</v>
      </c>
      <c r="B16" s="88" t="s">
        <v>230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232</v>
      </c>
      <c r="B17" s="88" t="s">
        <v>233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234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235</v>
      </c>
      <c r="B19" s="88" t="s">
        <v>230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236</v>
      </c>
      <c r="B20" s="88" t="s">
        <v>233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237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238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239</v>
      </c>
      <c r="B23" s="88" t="s">
        <v>240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241</v>
      </c>
      <c r="B24" s="88" t="s">
        <v>242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243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244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1" t="s">
        <v>245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3"/>
    </row>
    <row r="28" spans="1:15" ht="42.75" customHeight="1" thickBot="1">
      <c r="A28" s="39" t="s">
        <v>246</v>
      </c>
      <c r="B28" s="88" t="s">
        <v>58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247</v>
      </c>
      <c r="B29" s="88" t="s">
        <v>248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229</v>
      </c>
      <c r="B30" s="88" t="s">
        <v>230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231</v>
      </c>
      <c r="B31" s="88" t="s">
        <v>230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232</v>
      </c>
      <c r="B32" s="88" t="s">
        <v>233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234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235</v>
      </c>
      <c r="B34" s="88" t="s">
        <v>230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236</v>
      </c>
      <c r="B35" s="88" t="s">
        <v>233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237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238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239</v>
      </c>
      <c r="B38" s="88" t="s">
        <v>240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241</v>
      </c>
      <c r="B39" s="88" t="s">
        <v>242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243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249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1" t="s">
        <v>250</v>
      </c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3"/>
    </row>
    <row r="43" spans="1:15" ht="27" customHeight="1" thickBot="1">
      <c r="A43" s="39" t="s">
        <v>251</v>
      </c>
      <c r="B43" s="88" t="s">
        <v>58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252</v>
      </c>
      <c r="B44" s="88" t="s">
        <v>248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229</v>
      </c>
      <c r="B45" s="88" t="s">
        <v>230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231</v>
      </c>
      <c r="B46" s="88" t="s">
        <v>230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232</v>
      </c>
      <c r="B47" s="88" t="s">
        <v>233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5" t="s">
        <v>499</v>
      </c>
      <c r="B49" s="465"/>
      <c r="C49" s="465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4" t="s">
        <v>500</v>
      </c>
      <c r="B50" s="464"/>
      <c r="C50" s="96"/>
      <c r="D50" s="91"/>
      <c r="E50" s="91"/>
      <c r="F50" s="91"/>
      <c r="G50" s="91"/>
      <c r="H50" s="91"/>
      <c r="I50" s="91"/>
      <c r="J50" s="91"/>
      <c r="K50" s="364" t="s">
        <v>488</v>
      </c>
      <c r="L50" s="364"/>
      <c r="M50" s="364"/>
      <c r="N50" s="364"/>
      <c r="O50" s="14"/>
    </row>
    <row r="51" spans="1:15" ht="25.5" customHeight="1">
      <c r="A51" s="460" t="s">
        <v>65</v>
      </c>
      <c r="B51" s="460"/>
      <c r="C51" s="36"/>
      <c r="D51" s="36"/>
      <c r="E51" s="36"/>
      <c r="F51" s="460" t="s">
        <v>66</v>
      </c>
      <c r="G51" s="460"/>
      <c r="H51" s="460"/>
      <c r="I51" s="460"/>
      <c r="J51" s="36"/>
      <c r="K51" s="460" t="s">
        <v>67</v>
      </c>
      <c r="L51" s="460"/>
      <c r="M51" s="460"/>
      <c r="N51" s="460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329</v>
      </c>
      <c r="F1" s="185"/>
      <c r="G1" s="153"/>
    </row>
    <row r="2" spans="1:7" ht="20.25">
      <c r="A2" s="1"/>
      <c r="B2" s="38"/>
      <c r="C2" s="38"/>
      <c r="E2" s="185" t="s">
        <v>328</v>
      </c>
      <c r="F2" s="185" t="s">
        <v>253</v>
      </c>
      <c r="G2" s="153"/>
    </row>
    <row r="3" spans="1:7" ht="20.25">
      <c r="A3" s="1"/>
      <c r="B3" s="38"/>
      <c r="C3" s="38"/>
      <c r="E3" s="185" t="s">
        <v>176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427"/>
      <c r="B6" s="427"/>
      <c r="C6" s="427"/>
      <c r="D6" s="427"/>
      <c r="E6" s="427"/>
      <c r="F6" s="427"/>
      <c r="G6" s="148"/>
    </row>
    <row r="7" spans="1:7" ht="25.5">
      <c r="A7" s="466" t="s">
        <v>556</v>
      </c>
      <c r="B7" s="466"/>
      <c r="C7" s="466"/>
      <c r="D7" s="466"/>
      <c r="E7" s="466"/>
      <c r="F7" s="466"/>
      <c r="G7" s="466"/>
    </row>
    <row r="8" spans="1:7" ht="25.5">
      <c r="A8" s="466" t="s">
        <v>330</v>
      </c>
      <c r="B8" s="466"/>
      <c r="C8" s="466"/>
      <c r="D8" s="466"/>
      <c r="E8" s="466"/>
      <c r="F8" s="466"/>
      <c r="G8" s="466"/>
    </row>
    <row r="9" spans="1:7" ht="39" customHeight="1" thickBot="1">
      <c r="A9" s="186"/>
      <c r="B9" s="315" t="s">
        <v>532</v>
      </c>
      <c r="C9" s="315"/>
      <c r="D9" s="315"/>
      <c r="E9" s="315"/>
      <c r="F9" s="315"/>
      <c r="G9" s="186"/>
    </row>
    <row r="10" spans="1:7" ht="39" customHeight="1" thickBot="1">
      <c r="A10" s="186"/>
      <c r="B10" s="315" t="s">
        <v>531</v>
      </c>
      <c r="C10" s="315"/>
      <c r="D10" s="315"/>
      <c r="E10" s="315"/>
      <c r="F10" s="315"/>
      <c r="G10" s="186"/>
    </row>
    <row r="11" spans="1:7" ht="86.25" customHeight="1" thickBot="1">
      <c r="A11" s="187" t="s">
        <v>71</v>
      </c>
      <c r="B11" s="188" t="s">
        <v>4</v>
      </c>
      <c r="C11" s="188" t="s">
        <v>5</v>
      </c>
      <c r="D11" s="188" t="s">
        <v>254</v>
      </c>
      <c r="E11" s="188" t="s">
        <v>137</v>
      </c>
      <c r="F11" s="188" t="s">
        <v>255</v>
      </c>
      <c r="G11" s="188" t="s">
        <v>256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68" t="s">
        <v>7</v>
      </c>
      <c r="B13" s="469"/>
      <c r="C13" s="469"/>
      <c r="D13" s="469"/>
      <c r="E13" s="469"/>
      <c r="F13" s="469"/>
      <c r="G13" s="470"/>
    </row>
    <row r="14" spans="1:7" ht="52.5" customHeight="1" thickBot="1">
      <c r="A14" s="32">
        <v>1</v>
      </c>
      <c r="B14" s="192" t="s">
        <v>257</v>
      </c>
      <c r="C14" s="235" t="s">
        <v>172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258</v>
      </c>
      <c r="C15" s="235" t="s">
        <v>172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259</v>
      </c>
      <c r="C16" s="235" t="s">
        <v>544</v>
      </c>
      <c r="D16" s="183" t="s">
        <v>520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260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261</v>
      </c>
      <c r="C18" s="235" t="s">
        <v>262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263</v>
      </c>
      <c r="C19" s="235" t="s">
        <v>262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264</v>
      </c>
      <c r="C20" s="235" t="s">
        <v>58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265</v>
      </c>
      <c r="C21" s="235" t="s">
        <v>58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266</v>
      </c>
      <c r="C22" s="235" t="s">
        <v>58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267</v>
      </c>
      <c r="C23" s="235" t="s">
        <v>268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269</v>
      </c>
      <c r="C24" s="235" t="s">
        <v>270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271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272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273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274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275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68" t="s">
        <v>276</v>
      </c>
      <c r="B30" s="469"/>
      <c r="C30" s="469"/>
      <c r="D30" s="469"/>
      <c r="E30" s="469"/>
      <c r="F30" s="469"/>
      <c r="G30" s="470"/>
    </row>
    <row r="31" spans="1:7" ht="66.75" customHeight="1" thickBot="1">
      <c r="A31" s="32">
        <v>1</v>
      </c>
      <c r="B31" s="192" t="s">
        <v>277</v>
      </c>
      <c r="C31" s="235" t="s">
        <v>278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267</v>
      </c>
      <c r="C32" s="235" t="s">
        <v>268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269</v>
      </c>
      <c r="C33" s="235" t="s">
        <v>270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279</v>
      </c>
      <c r="C34" s="235" t="s">
        <v>58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280</v>
      </c>
      <c r="C35" s="235" t="s">
        <v>58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281</v>
      </c>
      <c r="C36" s="235" t="s">
        <v>113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282</v>
      </c>
      <c r="C37" s="235" t="s">
        <v>58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281</v>
      </c>
      <c r="C38" s="235" t="s">
        <v>113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283</v>
      </c>
      <c r="C39" s="235" t="s">
        <v>58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284</v>
      </c>
      <c r="C40" s="235" t="s">
        <v>58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285</v>
      </c>
      <c r="C41" s="235" t="s">
        <v>58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320</v>
      </c>
      <c r="B42" s="192" t="s">
        <v>286</v>
      </c>
      <c r="C42" s="235" t="s">
        <v>58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321</v>
      </c>
      <c r="B43" s="192" t="s">
        <v>287</v>
      </c>
      <c r="C43" s="235" t="s">
        <v>58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271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272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273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274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275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288</v>
      </c>
      <c r="C49" s="235" t="s">
        <v>172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84</v>
      </c>
      <c r="C50" s="235" t="s">
        <v>172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85</v>
      </c>
      <c r="C51" s="235" t="s">
        <v>172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86</v>
      </c>
      <c r="C52" s="235" t="s">
        <v>172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172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68" t="s">
        <v>250</v>
      </c>
      <c r="B54" s="469"/>
      <c r="C54" s="469"/>
      <c r="D54" s="469"/>
      <c r="E54" s="469"/>
      <c r="F54" s="469"/>
      <c r="G54" s="470"/>
    </row>
    <row r="55" spans="1:7" ht="39" customHeight="1" thickBot="1">
      <c r="A55" s="32">
        <v>1</v>
      </c>
      <c r="B55" s="192" t="s">
        <v>289</v>
      </c>
      <c r="C55" s="235" t="s">
        <v>290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291</v>
      </c>
      <c r="C56" s="235" t="s">
        <v>290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292</v>
      </c>
      <c r="C57" s="235" t="s">
        <v>290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293</v>
      </c>
      <c r="C58" s="235" t="s">
        <v>290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294</v>
      </c>
      <c r="C59" s="235" t="s">
        <v>290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295</v>
      </c>
      <c r="C60" s="235" t="s">
        <v>290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267</v>
      </c>
      <c r="C61" s="235" t="s">
        <v>268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269</v>
      </c>
      <c r="C62" s="235" t="s">
        <v>270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296</v>
      </c>
      <c r="C63" s="235" t="s">
        <v>58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322</v>
      </c>
      <c r="B64" s="192" t="s">
        <v>297</v>
      </c>
      <c r="C64" s="235" t="s">
        <v>58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323</v>
      </c>
      <c r="B65" s="192" t="s">
        <v>298</v>
      </c>
      <c r="C65" s="235" t="s">
        <v>58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299</v>
      </c>
      <c r="C66" s="235" t="s">
        <v>58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324</v>
      </c>
      <c r="B67" s="192" t="s">
        <v>300</v>
      </c>
      <c r="C67" s="235" t="s">
        <v>58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85</v>
      </c>
      <c r="C68" s="235" t="s">
        <v>58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325</v>
      </c>
      <c r="B69" s="192" t="s">
        <v>298</v>
      </c>
      <c r="C69" s="235" t="s">
        <v>58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86</v>
      </c>
      <c r="C70" s="235" t="s">
        <v>58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326</v>
      </c>
      <c r="B71" s="192" t="s">
        <v>298</v>
      </c>
      <c r="C71" s="235" t="s">
        <v>58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58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327</v>
      </c>
      <c r="B73" s="192" t="s">
        <v>298</v>
      </c>
      <c r="C73" s="235" t="s">
        <v>58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271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272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273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274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275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68" t="s">
        <v>301</v>
      </c>
      <c r="B79" s="469"/>
      <c r="C79" s="469"/>
      <c r="D79" s="469"/>
      <c r="E79" s="469"/>
      <c r="F79" s="469"/>
      <c r="G79" s="470"/>
    </row>
    <row r="80" spans="1:7" ht="63" customHeight="1" thickBot="1">
      <c r="A80" s="32">
        <v>1</v>
      </c>
      <c r="B80" s="192" t="s">
        <v>302</v>
      </c>
      <c r="C80" s="235" t="s">
        <v>290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291</v>
      </c>
      <c r="C81" s="235" t="s">
        <v>290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293</v>
      </c>
      <c r="C82" s="235" t="s">
        <v>290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294</v>
      </c>
      <c r="C83" s="235" t="s">
        <v>290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295</v>
      </c>
      <c r="C84" s="235" t="s">
        <v>290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303</v>
      </c>
      <c r="C85" s="235" t="s">
        <v>268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304</v>
      </c>
      <c r="C86" s="235" t="s">
        <v>270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305</v>
      </c>
      <c r="C87" s="235" t="s">
        <v>58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306</v>
      </c>
      <c r="C88" s="235" t="s">
        <v>58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323</v>
      </c>
      <c r="B89" s="192" t="s">
        <v>298</v>
      </c>
      <c r="C89" s="235" t="s">
        <v>58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307</v>
      </c>
      <c r="C90" s="235" t="s">
        <v>58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324</v>
      </c>
      <c r="B91" s="192" t="s">
        <v>298</v>
      </c>
      <c r="C91" s="235" t="s">
        <v>58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308</v>
      </c>
      <c r="C92" s="235" t="s">
        <v>58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325</v>
      </c>
      <c r="B93" s="192" t="s">
        <v>298</v>
      </c>
      <c r="C93" s="235" t="s">
        <v>58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309</v>
      </c>
      <c r="C94" s="235" t="s">
        <v>58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326</v>
      </c>
      <c r="B95" s="192" t="s">
        <v>298</v>
      </c>
      <c r="C95" s="235" t="s">
        <v>58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310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311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273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312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313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68" t="s">
        <v>314</v>
      </c>
      <c r="B101" s="469"/>
      <c r="C101" s="469"/>
      <c r="D101" s="469"/>
      <c r="E101" s="469"/>
      <c r="F101" s="469"/>
      <c r="G101" s="470"/>
    </row>
    <row r="102" spans="1:7" ht="65.25" customHeight="1" thickBot="1">
      <c r="A102" s="32">
        <v>1</v>
      </c>
      <c r="B102" s="192" t="s">
        <v>315</v>
      </c>
      <c r="C102" s="235" t="s">
        <v>290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291</v>
      </c>
      <c r="C103" s="235" t="s">
        <v>290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293</v>
      </c>
      <c r="C104" s="235" t="s">
        <v>290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294</v>
      </c>
      <c r="C105" s="235" t="s">
        <v>290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295</v>
      </c>
      <c r="C106" s="235" t="s">
        <v>290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316</v>
      </c>
      <c r="C107" s="235" t="s">
        <v>268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317</v>
      </c>
      <c r="C108" s="235" t="s">
        <v>270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318</v>
      </c>
      <c r="C109" s="235" t="s">
        <v>545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306</v>
      </c>
      <c r="C110" s="235" t="s">
        <v>545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323</v>
      </c>
      <c r="B111" s="192" t="s">
        <v>298</v>
      </c>
      <c r="C111" s="235" t="s">
        <v>545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307</v>
      </c>
      <c r="C112" s="235" t="s">
        <v>545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324</v>
      </c>
      <c r="B113" s="192" t="s">
        <v>298</v>
      </c>
      <c r="C113" s="235" t="s">
        <v>545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308</v>
      </c>
      <c r="C114" s="235" t="s">
        <v>545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325</v>
      </c>
      <c r="B115" s="192" t="s">
        <v>298</v>
      </c>
      <c r="C115" s="235" t="s">
        <v>545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309</v>
      </c>
      <c r="C116" s="235" t="s">
        <v>545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326</v>
      </c>
      <c r="B117" s="192" t="s">
        <v>298</v>
      </c>
      <c r="C117" s="235" t="s">
        <v>545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310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311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273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312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313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87</v>
      </c>
    </row>
    <row r="124" spans="1:7" ht="15.75">
      <c r="A124" s="2" t="s">
        <v>319</v>
      </c>
      <c r="B124" s="36"/>
      <c r="C124" s="36"/>
    </row>
    <row r="125" spans="1:7" ht="18.75">
      <c r="A125" s="85"/>
      <c r="B125" s="465" t="s">
        <v>486</v>
      </c>
      <c r="C125" s="465"/>
    </row>
    <row r="126" spans="1:7" ht="17.25" customHeight="1">
      <c r="B126" s="385" t="s">
        <v>487</v>
      </c>
      <c r="C126" s="385"/>
      <c r="D126" s="471"/>
      <c r="E126" s="471"/>
      <c r="F126" s="364" t="s">
        <v>488</v>
      </c>
      <c r="G126" s="364"/>
    </row>
    <row r="127" spans="1:7">
      <c r="B127" s="40" t="s">
        <v>331</v>
      </c>
      <c r="D127" s="472" t="s">
        <v>332</v>
      </c>
      <c r="E127" s="472"/>
      <c r="F127" s="467" t="s">
        <v>333</v>
      </c>
      <c r="G127" s="467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334</v>
      </c>
      <c r="G2" s="29"/>
      <c r="H2" s="29"/>
      <c r="I2" s="29"/>
    </row>
    <row r="3" spans="1:9" ht="15.75">
      <c r="A3" s="1"/>
      <c r="F3" s="29" t="s">
        <v>136</v>
      </c>
      <c r="G3" s="29"/>
      <c r="H3" s="29"/>
      <c r="I3" s="29"/>
    </row>
    <row r="4" spans="1:9" ht="15.75">
      <c r="A4" s="1"/>
      <c r="F4" s="29" t="s">
        <v>176</v>
      </c>
      <c r="G4" s="29"/>
      <c r="H4" s="29"/>
      <c r="I4" s="29"/>
    </row>
    <row r="5" spans="1:9">
      <c r="A5" s="45"/>
    </row>
    <row r="6" spans="1:9" ht="18.75">
      <c r="B6" s="28"/>
      <c r="C6" s="28"/>
      <c r="D6" s="474" t="s">
        <v>335</v>
      </c>
      <c r="E6" s="474"/>
      <c r="F6" s="28"/>
      <c r="G6" s="28"/>
      <c r="H6" s="28"/>
      <c r="I6" s="28"/>
    </row>
    <row r="7" spans="1:9" ht="18.75">
      <c r="A7" s="31"/>
      <c r="B7" s="474" t="s">
        <v>498</v>
      </c>
      <c r="C7" s="474"/>
      <c r="D7" s="474"/>
      <c r="E7" s="474"/>
      <c r="F7" s="474"/>
      <c r="G7" s="474"/>
      <c r="H7" s="474"/>
      <c r="I7" s="28"/>
    </row>
    <row r="8" spans="1:9" ht="18.75">
      <c r="A8" s="46" t="s">
        <v>206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95" t="s">
        <v>370</v>
      </c>
      <c r="D9" s="495"/>
      <c r="E9" s="495"/>
      <c r="F9" s="495"/>
      <c r="G9" s="495"/>
      <c r="H9" s="495"/>
      <c r="I9" s="18"/>
    </row>
    <row r="10" spans="1:9" ht="19.5" thickBot="1">
      <c r="A10" s="126"/>
      <c r="B10" s="18"/>
      <c r="C10" s="473" t="s">
        <v>512</v>
      </c>
      <c r="D10" s="473"/>
      <c r="E10" s="473"/>
      <c r="F10" s="473"/>
      <c r="G10" s="473"/>
      <c r="H10" s="128"/>
      <c r="I10" s="18"/>
    </row>
    <row r="11" spans="1:9" ht="40.5" customHeight="1">
      <c r="A11" s="487" t="s">
        <v>71</v>
      </c>
      <c r="B11" s="481" t="s">
        <v>337</v>
      </c>
      <c r="C11" s="482"/>
      <c r="D11" s="481" t="s">
        <v>338</v>
      </c>
      <c r="E11" s="482"/>
      <c r="F11" s="481" t="s">
        <v>339</v>
      </c>
      <c r="G11" s="482"/>
      <c r="H11" s="481" t="s">
        <v>339</v>
      </c>
      <c r="I11" s="482"/>
    </row>
    <row r="12" spans="1:9" ht="42.75" customHeight="1" thickBot="1">
      <c r="A12" s="488"/>
      <c r="B12" s="490"/>
      <c r="C12" s="491"/>
      <c r="D12" s="483"/>
      <c r="E12" s="484"/>
      <c r="F12" s="483" t="s">
        <v>340</v>
      </c>
      <c r="G12" s="484"/>
      <c r="H12" s="483" t="s">
        <v>341</v>
      </c>
      <c r="I12" s="484"/>
    </row>
    <row r="13" spans="1:9" ht="22.5" customHeight="1" thickBot="1">
      <c r="A13" s="489"/>
      <c r="B13" s="483"/>
      <c r="C13" s="484"/>
      <c r="D13" s="50" t="s">
        <v>21</v>
      </c>
      <c r="E13" s="50" t="s">
        <v>371</v>
      </c>
      <c r="F13" s="50" t="s">
        <v>21</v>
      </c>
      <c r="G13" s="50" t="s">
        <v>371</v>
      </c>
      <c r="H13" s="50" t="s">
        <v>21</v>
      </c>
      <c r="I13" s="50" t="s">
        <v>371</v>
      </c>
    </row>
    <row r="14" spans="1:9" ht="24" customHeight="1" thickBot="1">
      <c r="A14" s="47">
        <v>1</v>
      </c>
      <c r="B14" s="485">
        <v>2</v>
      </c>
      <c r="C14" s="486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75" t="s">
        <v>342</v>
      </c>
      <c r="C15" s="476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75" t="s">
        <v>343</v>
      </c>
      <c r="C16" s="476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75" t="s">
        <v>344</v>
      </c>
      <c r="C17" s="476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75" t="s">
        <v>35</v>
      </c>
      <c r="C18" s="476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75" t="s">
        <v>345</v>
      </c>
      <c r="C19" s="476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75" t="s">
        <v>346</v>
      </c>
      <c r="C20" s="476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75" t="s">
        <v>347</v>
      </c>
      <c r="C21" s="476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75" t="s">
        <v>348</v>
      </c>
      <c r="C22" s="476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75" t="s">
        <v>349</v>
      </c>
      <c r="C23" s="476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75" t="s">
        <v>79</v>
      </c>
      <c r="C24" s="476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75" t="s">
        <v>350</v>
      </c>
      <c r="C25" s="476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75" t="s">
        <v>45</v>
      </c>
      <c r="C26" s="476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75" t="s">
        <v>351</v>
      </c>
      <c r="C27" s="476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75" t="s">
        <v>352</v>
      </c>
      <c r="C28" s="476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75" t="s">
        <v>353</v>
      </c>
      <c r="C29" s="476"/>
      <c r="D29" s="34"/>
      <c r="E29" s="50" t="s">
        <v>131</v>
      </c>
      <c r="F29" s="50"/>
      <c r="G29" s="50"/>
      <c r="H29" s="50"/>
      <c r="I29" s="50"/>
    </row>
    <row r="30" spans="1:9" ht="40.5" customHeight="1" thickBot="1">
      <c r="A30" s="51">
        <v>10</v>
      </c>
      <c r="B30" s="475" t="s">
        <v>354</v>
      </c>
      <c r="C30" s="476"/>
      <c r="D30" s="50" t="s">
        <v>131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75" t="s">
        <v>355</v>
      </c>
      <c r="C31" s="476"/>
      <c r="D31" s="50" t="s">
        <v>131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75" t="s">
        <v>356</v>
      </c>
      <c r="C32" s="476"/>
      <c r="D32" s="50" t="s">
        <v>131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75" t="s">
        <v>357</v>
      </c>
      <c r="C33" s="476"/>
      <c r="D33" s="50" t="s">
        <v>131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75" t="s">
        <v>358</v>
      </c>
      <c r="C34" s="476"/>
      <c r="D34" s="34"/>
      <c r="E34" s="50" t="s">
        <v>131</v>
      </c>
      <c r="F34" s="50"/>
      <c r="G34" s="50"/>
      <c r="H34" s="50"/>
      <c r="I34" s="50"/>
    </row>
    <row r="35" spans="1:9" ht="75.75" customHeight="1" thickBot="1">
      <c r="A35" s="51">
        <v>13</v>
      </c>
      <c r="B35" s="475" t="s">
        <v>372</v>
      </c>
      <c r="C35" s="476"/>
      <c r="D35" s="34"/>
      <c r="E35" s="50" t="s">
        <v>131</v>
      </c>
      <c r="F35" s="50"/>
      <c r="G35" s="50"/>
      <c r="H35" s="50"/>
      <c r="I35" s="50"/>
    </row>
    <row r="36" spans="1:9" ht="47.25" customHeight="1" thickBot="1">
      <c r="A36" s="51">
        <v>14</v>
      </c>
      <c r="B36" s="475" t="s">
        <v>359</v>
      </c>
      <c r="C36" s="476"/>
      <c r="D36" s="34"/>
      <c r="E36" s="50" t="s">
        <v>131</v>
      </c>
      <c r="F36" s="50"/>
      <c r="G36" s="50"/>
      <c r="H36" s="50"/>
      <c r="I36" s="50"/>
    </row>
    <row r="37" spans="1:9" ht="69.75" customHeight="1" thickBot="1">
      <c r="A37" s="51">
        <v>15</v>
      </c>
      <c r="B37" s="475" t="s">
        <v>360</v>
      </c>
      <c r="C37" s="476"/>
      <c r="D37" s="34"/>
      <c r="E37" s="50" t="s">
        <v>131</v>
      </c>
      <c r="F37" s="50"/>
      <c r="G37" s="50"/>
      <c r="H37" s="50"/>
      <c r="I37" s="50"/>
    </row>
    <row r="38" spans="1:9" ht="31.5" customHeight="1" thickBot="1">
      <c r="A38" s="51">
        <v>15.1</v>
      </c>
      <c r="B38" s="475" t="s">
        <v>361</v>
      </c>
      <c r="C38" s="476"/>
      <c r="D38" s="34"/>
      <c r="E38" s="50" t="s">
        <v>131</v>
      </c>
      <c r="F38" s="50"/>
      <c r="G38" s="50"/>
      <c r="H38" s="50"/>
      <c r="I38" s="50"/>
    </row>
    <row r="39" spans="1:9" ht="51" customHeight="1" thickBot="1">
      <c r="A39" s="51">
        <v>15.2</v>
      </c>
      <c r="B39" s="475" t="s">
        <v>362</v>
      </c>
      <c r="C39" s="476"/>
      <c r="D39" s="34"/>
      <c r="E39" s="50" t="s">
        <v>131</v>
      </c>
      <c r="F39" s="50"/>
      <c r="G39" s="50"/>
      <c r="H39" s="50"/>
      <c r="I39" s="50"/>
    </row>
    <row r="40" spans="1:9" ht="62.25" customHeight="1" thickBot="1">
      <c r="A40" s="51">
        <v>16</v>
      </c>
      <c r="B40" s="475" t="s">
        <v>363</v>
      </c>
      <c r="C40" s="476"/>
      <c r="D40" s="34"/>
      <c r="E40" s="50" t="s">
        <v>131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75" t="s">
        <v>361</v>
      </c>
      <c r="C41" s="476"/>
      <c r="D41" s="34"/>
      <c r="E41" s="50" t="s">
        <v>131</v>
      </c>
      <c r="F41" s="50"/>
      <c r="G41" s="50"/>
      <c r="H41" s="50"/>
      <c r="I41" s="50"/>
    </row>
    <row r="42" spans="1:9" ht="40.5" customHeight="1" thickBot="1">
      <c r="A42" s="51">
        <v>16.2</v>
      </c>
      <c r="B42" s="475" t="s">
        <v>362</v>
      </c>
      <c r="C42" s="476"/>
      <c r="D42" s="34"/>
      <c r="E42" s="50" t="s">
        <v>131</v>
      </c>
      <c r="F42" s="50"/>
      <c r="G42" s="50"/>
      <c r="H42" s="50"/>
      <c r="I42" s="50"/>
    </row>
    <row r="43" spans="1:9" ht="28.5" customHeight="1" thickBot="1">
      <c r="A43" s="51">
        <v>17</v>
      </c>
      <c r="B43" s="475" t="s">
        <v>364</v>
      </c>
      <c r="C43" s="476"/>
      <c r="D43" s="34"/>
      <c r="E43" s="50" t="s">
        <v>131</v>
      </c>
      <c r="F43" s="50"/>
      <c r="G43" s="50"/>
      <c r="H43" s="50"/>
      <c r="I43" s="50"/>
    </row>
    <row r="44" spans="1:9" ht="28.5" customHeight="1" thickBot="1">
      <c r="A44" s="51">
        <v>18</v>
      </c>
      <c r="B44" s="475" t="s">
        <v>373</v>
      </c>
      <c r="C44" s="476"/>
      <c r="D44" s="34"/>
      <c r="E44" s="50" t="s">
        <v>131</v>
      </c>
      <c r="F44" s="50"/>
      <c r="G44" s="50"/>
      <c r="H44" s="50"/>
      <c r="I44" s="50"/>
    </row>
    <row r="45" spans="1:9" ht="24.75" customHeight="1" thickBot="1">
      <c r="A45" s="51">
        <v>19</v>
      </c>
      <c r="B45" s="475" t="s">
        <v>374</v>
      </c>
      <c r="C45" s="476"/>
      <c r="D45" s="34"/>
      <c r="E45" s="50" t="s">
        <v>131</v>
      </c>
      <c r="F45" s="50"/>
      <c r="G45" s="50"/>
      <c r="H45" s="50"/>
      <c r="I45" s="50"/>
    </row>
    <row r="46" spans="1:9" ht="58.5" customHeight="1" thickBot="1">
      <c r="A46" s="51">
        <v>20</v>
      </c>
      <c r="B46" s="475" t="s">
        <v>365</v>
      </c>
      <c r="C46" s="476"/>
      <c r="D46" s="34"/>
      <c r="E46" s="50" t="s">
        <v>131</v>
      </c>
      <c r="F46" s="50"/>
      <c r="G46" s="50"/>
      <c r="H46" s="50"/>
      <c r="I46" s="50"/>
    </row>
    <row r="47" spans="1:9" ht="59.25" customHeight="1" thickBot="1">
      <c r="A47" s="51">
        <v>21</v>
      </c>
      <c r="B47" s="475" t="s">
        <v>375</v>
      </c>
      <c r="C47" s="476"/>
      <c r="D47" s="50" t="s">
        <v>131</v>
      </c>
      <c r="E47" s="34"/>
      <c r="F47" s="35"/>
      <c r="G47" s="35"/>
      <c r="H47" s="35"/>
      <c r="I47" s="35"/>
    </row>
    <row r="48" spans="1:9" ht="15.75" customHeight="1">
      <c r="A48" s="494" t="s">
        <v>366</v>
      </c>
      <c r="B48" s="494"/>
      <c r="C48" s="497"/>
      <c r="D48" s="497"/>
      <c r="E48" s="497"/>
      <c r="F48" s="492"/>
      <c r="G48" s="492"/>
      <c r="H48" s="492"/>
      <c r="I48" s="492"/>
    </row>
    <row r="49" spans="1:9" ht="32.25" customHeight="1">
      <c r="A49" s="477" t="s">
        <v>367</v>
      </c>
      <c r="B49" s="477"/>
      <c r="C49" s="477" t="s">
        <v>368</v>
      </c>
      <c r="D49" s="477"/>
      <c r="E49" s="477"/>
      <c r="F49" s="493"/>
      <c r="G49" s="493"/>
      <c r="H49" s="493"/>
      <c r="I49" s="493"/>
    </row>
    <row r="50" spans="1:9" ht="44.25" customHeight="1">
      <c r="A50" s="496"/>
      <c r="B50" s="496"/>
      <c r="C50" s="477" t="s">
        <v>369</v>
      </c>
      <c r="D50" s="477"/>
      <c r="E50" s="477"/>
      <c r="F50" s="493"/>
      <c r="G50" s="493"/>
      <c r="H50" s="493"/>
      <c r="I50" s="493"/>
    </row>
    <row r="51" spans="1:9" ht="18.75">
      <c r="A51" s="106"/>
      <c r="B51" s="465" t="s">
        <v>486</v>
      </c>
      <c r="C51" s="465"/>
      <c r="D51" s="28"/>
      <c r="E51" s="28"/>
      <c r="F51" s="28"/>
      <c r="G51" s="28"/>
      <c r="H51" s="28"/>
    </row>
    <row r="52" spans="1:9" ht="18.75">
      <c r="A52" s="7"/>
      <c r="B52" s="385" t="s">
        <v>487</v>
      </c>
      <c r="C52" s="385"/>
      <c r="D52" s="28"/>
      <c r="E52" s="28"/>
      <c r="F52" s="480" t="s">
        <v>495</v>
      </c>
      <c r="G52" s="480"/>
      <c r="H52" s="480"/>
      <c r="I52" s="480"/>
    </row>
    <row r="53" spans="1:9" ht="15.75" customHeight="1">
      <c r="A53" s="1"/>
      <c r="B53" s="478" t="s">
        <v>65</v>
      </c>
      <c r="C53" s="478"/>
      <c r="D53" s="479" t="s">
        <v>497</v>
      </c>
      <c r="E53" s="479"/>
      <c r="F53" s="478" t="s">
        <v>496</v>
      </c>
      <c r="G53" s="478"/>
      <c r="H53" s="478"/>
      <c r="I53" s="478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376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136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176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427"/>
      <c r="F6" s="427"/>
      <c r="G6" s="156"/>
      <c r="H6" s="156"/>
      <c r="I6" s="156"/>
      <c r="J6" s="107"/>
      <c r="K6" s="13"/>
    </row>
    <row r="7" spans="1:12" ht="26.25">
      <c r="A7" s="37"/>
      <c r="B7" s="156"/>
      <c r="C7" s="149" t="s">
        <v>555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407</v>
      </c>
      <c r="B8" s="427" t="s">
        <v>537</v>
      </c>
      <c r="C8" s="427"/>
      <c r="D8" s="427"/>
      <c r="E8" s="427"/>
      <c r="F8" s="427"/>
      <c r="G8" s="427"/>
      <c r="H8" s="427"/>
      <c r="I8" s="427"/>
      <c r="J8" s="107"/>
      <c r="K8" s="13"/>
    </row>
    <row r="9" spans="1:12" ht="26.25">
      <c r="B9" s="157"/>
      <c r="C9" s="158" t="s">
        <v>538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377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07" t="s">
        <v>546</v>
      </c>
      <c r="C11" s="507"/>
      <c r="D11" s="507"/>
      <c r="E11" s="507"/>
      <c r="F11" s="507"/>
      <c r="G11" s="507"/>
      <c r="H11" s="507"/>
      <c r="I11" s="507"/>
      <c r="J11" s="18"/>
    </row>
    <row r="12" spans="1:12" ht="21.75" customHeight="1">
      <c r="A12" s="52"/>
      <c r="B12" s="159"/>
      <c r="C12" s="159"/>
      <c r="D12" s="157" t="s">
        <v>539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06" t="s">
        <v>540</v>
      </c>
      <c r="E14" s="506"/>
      <c r="F14" s="506"/>
      <c r="G14" s="160"/>
      <c r="H14" s="160"/>
      <c r="I14" s="148"/>
    </row>
    <row r="15" spans="1:12" ht="74.25" customHeight="1">
      <c r="A15" s="161" t="s">
        <v>2</v>
      </c>
      <c r="B15" s="162" t="s">
        <v>378</v>
      </c>
      <c r="C15" s="504" t="s">
        <v>405</v>
      </c>
      <c r="D15" s="501" t="s">
        <v>380</v>
      </c>
      <c r="E15" s="501" t="s">
        <v>381</v>
      </c>
      <c r="F15" s="501" t="s">
        <v>382</v>
      </c>
      <c r="G15" s="501" t="s">
        <v>383</v>
      </c>
      <c r="H15" s="162" t="s">
        <v>384</v>
      </c>
      <c r="I15" s="501" t="s">
        <v>386</v>
      </c>
      <c r="J15" s="162" t="s">
        <v>384</v>
      </c>
      <c r="K15" s="162" t="s">
        <v>388</v>
      </c>
      <c r="L15" s="107"/>
    </row>
    <row r="16" spans="1:12" ht="47.25" customHeight="1">
      <c r="A16" s="163" t="s">
        <v>3</v>
      </c>
      <c r="B16" s="164" t="s">
        <v>379</v>
      </c>
      <c r="C16" s="505"/>
      <c r="D16" s="502"/>
      <c r="E16" s="502"/>
      <c r="F16" s="502"/>
      <c r="G16" s="502"/>
      <c r="H16" s="164" t="s">
        <v>385</v>
      </c>
      <c r="I16" s="508"/>
      <c r="J16" s="164" t="s">
        <v>387</v>
      </c>
      <c r="K16" s="164" t="s">
        <v>519</v>
      </c>
      <c r="L16" s="107"/>
    </row>
    <row r="17" spans="1:12" ht="23.25" customHeight="1">
      <c r="A17" s="165"/>
      <c r="B17" s="166"/>
      <c r="C17" s="163" t="s">
        <v>406</v>
      </c>
      <c r="D17" s="502"/>
      <c r="E17" s="502"/>
      <c r="F17" s="502"/>
      <c r="G17" s="502"/>
      <c r="H17" s="164"/>
      <c r="I17" s="508"/>
      <c r="J17" s="164"/>
      <c r="K17" s="164"/>
      <c r="L17" s="107"/>
    </row>
    <row r="18" spans="1:12" ht="24.75" customHeight="1" thickBot="1">
      <c r="A18" s="167"/>
      <c r="B18" s="168"/>
      <c r="C18" s="169"/>
      <c r="D18" s="503"/>
      <c r="E18" s="503"/>
      <c r="F18" s="503"/>
      <c r="G18" s="503"/>
      <c r="H18" s="170"/>
      <c r="I18" s="509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484</v>
      </c>
      <c r="C20" s="135">
        <v>11</v>
      </c>
      <c r="D20" s="135">
        <v>2016</v>
      </c>
      <c r="E20" s="135" t="s">
        <v>485</v>
      </c>
      <c r="F20" s="135" t="s">
        <v>485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389</v>
      </c>
      <c r="C21" s="136" t="s">
        <v>390</v>
      </c>
      <c r="D21" s="136" t="s">
        <v>390</v>
      </c>
      <c r="E21" s="136" t="s">
        <v>390</v>
      </c>
      <c r="F21" s="136" t="s">
        <v>390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498"/>
      <c r="B22" s="172" t="s">
        <v>391</v>
      </c>
      <c r="C22" s="135" t="s">
        <v>390</v>
      </c>
      <c r="D22" s="135" t="s">
        <v>390</v>
      </c>
      <c r="E22" s="135" t="s">
        <v>390</v>
      </c>
      <c r="F22" s="135" t="s">
        <v>390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499"/>
      <c r="B23" s="172" t="s">
        <v>392</v>
      </c>
      <c r="C23" s="135" t="s">
        <v>390</v>
      </c>
      <c r="D23" s="135" t="s">
        <v>390</v>
      </c>
      <c r="E23" s="135" t="s">
        <v>390</v>
      </c>
      <c r="F23" s="135" t="s">
        <v>390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499"/>
      <c r="B24" s="172" t="s">
        <v>393</v>
      </c>
      <c r="C24" s="135" t="s">
        <v>390</v>
      </c>
      <c r="D24" s="135" t="s">
        <v>390</v>
      </c>
      <c r="E24" s="135" t="s">
        <v>390</v>
      </c>
      <c r="F24" s="135" t="s">
        <v>390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499"/>
      <c r="B25" s="172" t="s">
        <v>394</v>
      </c>
      <c r="C25" s="135" t="s">
        <v>390</v>
      </c>
      <c r="D25" s="135" t="s">
        <v>390</v>
      </c>
      <c r="E25" s="135" t="s">
        <v>390</v>
      </c>
      <c r="F25" s="135" t="s">
        <v>390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499"/>
      <c r="B26" s="172" t="s">
        <v>395</v>
      </c>
      <c r="C26" s="135" t="s">
        <v>390</v>
      </c>
      <c r="D26" s="135" t="s">
        <v>390</v>
      </c>
      <c r="E26" s="135" t="s">
        <v>390</v>
      </c>
      <c r="F26" s="135" t="s">
        <v>390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499"/>
      <c r="B27" s="172" t="s">
        <v>396</v>
      </c>
      <c r="C27" s="135" t="s">
        <v>390</v>
      </c>
      <c r="D27" s="135" t="s">
        <v>390</v>
      </c>
      <c r="E27" s="135" t="s">
        <v>390</v>
      </c>
      <c r="F27" s="135" t="s">
        <v>390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499"/>
      <c r="B28" s="172" t="s">
        <v>397</v>
      </c>
      <c r="C28" s="135" t="s">
        <v>390</v>
      </c>
      <c r="D28" s="135" t="s">
        <v>390</v>
      </c>
      <c r="E28" s="135" t="s">
        <v>390</v>
      </c>
      <c r="F28" s="135" t="s">
        <v>390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499"/>
      <c r="B29" s="172" t="s">
        <v>398</v>
      </c>
      <c r="C29" s="135" t="s">
        <v>390</v>
      </c>
      <c r="D29" s="135" t="s">
        <v>390</v>
      </c>
      <c r="E29" s="135" t="s">
        <v>390</v>
      </c>
      <c r="F29" s="135" t="s">
        <v>390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499"/>
      <c r="B30" s="172" t="s">
        <v>399</v>
      </c>
      <c r="C30" s="135" t="s">
        <v>390</v>
      </c>
      <c r="D30" s="135" t="s">
        <v>390</v>
      </c>
      <c r="E30" s="135" t="s">
        <v>390</v>
      </c>
      <c r="F30" s="135" t="s">
        <v>390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499"/>
      <c r="B31" s="172" t="s">
        <v>400</v>
      </c>
      <c r="C31" s="135" t="s">
        <v>390</v>
      </c>
      <c r="D31" s="135" t="s">
        <v>390</v>
      </c>
      <c r="E31" s="135" t="s">
        <v>390</v>
      </c>
      <c r="F31" s="135" t="s">
        <v>390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499"/>
      <c r="B32" s="172" t="s">
        <v>401</v>
      </c>
      <c r="C32" s="135" t="s">
        <v>390</v>
      </c>
      <c r="D32" s="135" t="s">
        <v>390</v>
      </c>
      <c r="E32" s="135" t="s">
        <v>390</v>
      </c>
      <c r="F32" s="135" t="s">
        <v>390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499"/>
      <c r="B33" s="172" t="s">
        <v>402</v>
      </c>
      <c r="C33" s="135" t="s">
        <v>390</v>
      </c>
      <c r="D33" s="135" t="s">
        <v>390</v>
      </c>
      <c r="E33" s="135" t="s">
        <v>390</v>
      </c>
      <c r="F33" s="135" t="s">
        <v>390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499"/>
      <c r="B34" s="172" t="s">
        <v>403</v>
      </c>
      <c r="C34" s="135" t="s">
        <v>390</v>
      </c>
      <c r="D34" s="135" t="s">
        <v>390</v>
      </c>
      <c r="E34" s="135" t="s">
        <v>390</v>
      </c>
      <c r="F34" s="135" t="s">
        <v>390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499"/>
      <c r="B35" s="172" t="s">
        <v>404</v>
      </c>
      <c r="C35" s="135" t="s">
        <v>390</v>
      </c>
      <c r="D35" s="135" t="s">
        <v>390</v>
      </c>
      <c r="E35" s="135" t="s">
        <v>390</v>
      </c>
      <c r="F35" s="135" t="s">
        <v>390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499"/>
      <c r="B36" s="172" t="s">
        <v>397</v>
      </c>
      <c r="C36" s="135" t="s">
        <v>390</v>
      </c>
      <c r="D36" s="135" t="s">
        <v>390</v>
      </c>
      <c r="E36" s="135" t="s">
        <v>390</v>
      </c>
      <c r="F36" s="135" t="s">
        <v>390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499"/>
      <c r="B37" s="172" t="s">
        <v>398</v>
      </c>
      <c r="C37" s="135" t="s">
        <v>390</v>
      </c>
      <c r="D37" s="135" t="s">
        <v>390</v>
      </c>
      <c r="E37" s="135" t="s">
        <v>390</v>
      </c>
      <c r="F37" s="135" t="s">
        <v>390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499"/>
      <c r="B38" s="172" t="s">
        <v>399</v>
      </c>
      <c r="C38" s="135" t="s">
        <v>390</v>
      </c>
      <c r="D38" s="135" t="s">
        <v>390</v>
      </c>
      <c r="E38" s="135" t="s">
        <v>390</v>
      </c>
      <c r="F38" s="135" t="s">
        <v>390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499"/>
      <c r="B39" s="172" t="s">
        <v>400</v>
      </c>
      <c r="C39" s="135" t="s">
        <v>390</v>
      </c>
      <c r="D39" s="135" t="s">
        <v>390</v>
      </c>
      <c r="E39" s="135" t="s">
        <v>390</v>
      </c>
      <c r="F39" s="135" t="s">
        <v>390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00"/>
      <c r="B40" s="172" t="s">
        <v>401</v>
      </c>
      <c r="C40" s="135" t="s">
        <v>390</v>
      </c>
      <c r="D40" s="135" t="s">
        <v>390</v>
      </c>
      <c r="E40" s="135" t="s">
        <v>390</v>
      </c>
      <c r="F40" s="135" t="s">
        <v>390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486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487</v>
      </c>
      <c r="C44" s="96"/>
      <c r="D44" s="28"/>
      <c r="E44" s="28"/>
      <c r="F44" s="28"/>
      <c r="G44" s="28"/>
      <c r="H44" s="28"/>
      <c r="I44" s="510" t="s">
        <v>488</v>
      </c>
      <c r="J44" s="510"/>
      <c r="K44" s="510"/>
      <c r="L44" s="107"/>
    </row>
    <row r="45" spans="1:12" ht="22.5" customHeight="1">
      <c r="B45" s="460" t="s">
        <v>65</v>
      </c>
      <c r="C45" s="460"/>
      <c r="D45" s="36"/>
      <c r="E45" s="460" t="s">
        <v>66</v>
      </c>
      <c r="F45" s="460"/>
      <c r="G45" s="460"/>
      <c r="H45" s="36"/>
      <c r="I45" s="460" t="s">
        <v>67</v>
      </c>
      <c r="J45" s="460"/>
      <c r="K45" s="460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2021-09-08T12:12:41Z</cp:lastPrinted>
  <dcterms:created xsi:type="dcterms:W3CDTF">2020-02-19T15:30:08Z</dcterms:created>
  <dcterms:modified xsi:type="dcterms:W3CDTF">2021-09-08T12:13:03Z</dcterms:modified>
</cp:coreProperties>
</file>