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240" yWindow="75" windowWidth="20055" windowHeight="7935" tabRatio="980" activeTab="2"/>
  </bookViews>
  <sheets>
    <sheet name="Додаток 1" sheetId="1" r:id="rId1"/>
    <sheet name="Додаток 3" sheetId="2" r:id="rId2"/>
    <sheet name="Додаток 4" sheetId="3" r:id="rId3"/>
    <sheet name="Лист1" sheetId="13" r:id="rId4"/>
  </sheets>
  <externalReferences>
    <externalReference r:id="rId5"/>
  </externalReferences>
  <definedNames>
    <definedName name="_xlnm.Print_Area" localSheetId="0">'Додаток 1'!$A$1:$AA$76</definedName>
    <definedName name="_xlnm.Print_Area" localSheetId="1">'Додаток 3'!$A$1:$J$53</definedName>
    <definedName name="_xlnm.Print_Area" localSheetId="2">'Додаток 4'!$A$1:$K$47</definedName>
  </definedNames>
  <calcPr calcId="144525"/>
</workbook>
</file>

<file path=xl/calcChain.xml><?xml version="1.0" encoding="utf-8"?>
<calcChain xmlns="http://schemas.openxmlformats.org/spreadsheetml/2006/main">
  <c r="H25" i="2" l="1"/>
  <c r="I40" i="2" l="1"/>
  <c r="I39" i="2"/>
  <c r="I31" i="2"/>
  <c r="I29" i="2"/>
  <c r="I27" i="2"/>
  <c r="I25" i="2"/>
  <c r="AA38" i="1" s="1"/>
  <c r="H40" i="2"/>
  <c r="H39" i="2"/>
  <c r="K54" i="1" s="1"/>
  <c r="H31" i="2"/>
  <c r="H29" i="2"/>
  <c r="H27" i="2"/>
  <c r="K41" i="1" s="1"/>
  <c r="AA62" i="1"/>
  <c r="AA55" i="1"/>
  <c r="AA54" i="1"/>
  <c r="AA41" i="1"/>
  <c r="AA36" i="1"/>
  <c r="AA33" i="1"/>
  <c r="AA31" i="1"/>
  <c r="AA30" i="1"/>
  <c r="AA25" i="1"/>
  <c r="AA23" i="1"/>
  <c r="AA22" i="1"/>
  <c r="AA20" i="1"/>
  <c r="AA19" i="1"/>
  <c r="K62" i="1"/>
  <c r="K55" i="1"/>
  <c r="K38" i="1"/>
  <c r="K36" i="1"/>
  <c r="K33" i="1"/>
  <c r="K31" i="1"/>
  <c r="K30" i="1"/>
  <c r="K25" i="1"/>
  <c r="K23" i="1"/>
  <c r="K22" i="1"/>
  <c r="K20" i="1"/>
  <c r="K19" i="1"/>
  <c r="AA67" i="1" l="1"/>
  <c r="K67" i="1"/>
  <c r="H44" i="2" l="1"/>
  <c r="G37" i="3"/>
  <c r="I44" i="2"/>
  <c r="I48" i="2" s="1"/>
  <c r="K37" i="3"/>
  <c r="I30" i="2"/>
  <c r="I26" i="2"/>
  <c r="H30" i="2"/>
  <c r="H26" i="2"/>
  <c r="AA34" i="1"/>
  <c r="AA28" i="1"/>
  <c r="AA60" i="1"/>
  <c r="K39" i="1"/>
  <c r="K34" i="1"/>
  <c r="K28" i="1"/>
  <c r="K27" i="1" s="1"/>
  <c r="K60" i="1"/>
  <c r="G48" i="2" l="1"/>
  <c r="H45" i="2"/>
  <c r="G45" i="2" s="1"/>
  <c r="AA39" i="1"/>
  <c r="AA27" i="1"/>
  <c r="AA18" i="1"/>
  <c r="K18" i="1"/>
  <c r="G46" i="2"/>
  <c r="G47" i="2"/>
  <c r="G14" i="2"/>
  <c r="G15" i="2"/>
  <c r="G16" i="2"/>
  <c r="G17" i="2"/>
  <c r="G18" i="2"/>
  <c r="G19" i="2"/>
  <c r="G20" i="2"/>
  <c r="G21" i="2"/>
  <c r="G22" i="2"/>
  <c r="G23" i="2"/>
  <c r="G32" i="2"/>
  <c r="G33" i="2"/>
  <c r="G35" i="2"/>
  <c r="G38" i="2"/>
  <c r="G13" i="2"/>
  <c r="I13" i="2"/>
  <c r="H13" i="2"/>
  <c r="G40" i="2"/>
  <c r="G31" i="2"/>
  <c r="I20" i="2"/>
  <c r="H20" i="2"/>
  <c r="I16" i="2"/>
  <c r="H16" i="2"/>
  <c r="G44" i="2" l="1"/>
  <c r="G29" i="2"/>
  <c r="G39" i="2"/>
  <c r="G27" i="2"/>
  <c r="H28" i="2"/>
  <c r="H24" i="2"/>
  <c r="G25" i="2"/>
  <c r="I28" i="2"/>
  <c r="I24" i="2"/>
  <c r="H34" i="2" l="1"/>
  <c r="H41" i="2" s="1"/>
  <c r="H37" i="2" s="1"/>
  <c r="H36" i="2" s="1"/>
  <c r="H42" i="2" s="1"/>
  <c r="H43" i="2" s="1"/>
  <c r="G20" i="3" s="1"/>
  <c r="I34" i="2"/>
  <c r="I41" i="2" s="1"/>
  <c r="I37" i="2" s="1"/>
  <c r="I36" i="2" s="1"/>
  <c r="I42" i="2" s="1"/>
  <c r="I43" i="2" s="1"/>
  <c r="K20" i="3" s="1"/>
  <c r="G26" i="2"/>
  <c r="G28" i="2"/>
  <c r="G30" i="2"/>
  <c r="F37" i="3"/>
  <c r="K21" i="3" l="1"/>
  <c r="K23" i="3" s="1"/>
  <c r="G24" i="2"/>
  <c r="F22" i="3"/>
  <c r="G21" i="3" l="1"/>
  <c r="G23" i="3" s="1"/>
  <c r="G34" i="2"/>
  <c r="F21" i="3" s="1"/>
  <c r="F19" i="3"/>
  <c r="F18" i="3"/>
  <c r="F17" i="3"/>
  <c r="G26" i="3"/>
  <c r="F26" i="3" s="1"/>
  <c r="G41" i="2" l="1"/>
  <c r="AA44" i="1"/>
  <c r="G37" i="2" l="1"/>
  <c r="H37" i="1"/>
  <c r="I37" i="1"/>
  <c r="J37" i="1"/>
  <c r="G36" i="2" l="1"/>
  <c r="AA32" i="1"/>
  <c r="K32" i="1"/>
  <c r="G42" i="2" l="1"/>
  <c r="I32" i="1" l="1"/>
  <c r="Y18" i="1"/>
  <c r="X18" i="1"/>
  <c r="I18" i="1"/>
  <c r="H18" i="1"/>
  <c r="J18" i="1"/>
  <c r="Z18" i="1"/>
  <c r="J25" i="3"/>
  <c r="I25" i="3"/>
  <c r="J51" i="1" l="1"/>
  <c r="Z67" i="1" l="1"/>
  <c r="Y67" i="1"/>
  <c r="X67" i="1"/>
  <c r="D67" i="1"/>
  <c r="E67" i="1"/>
  <c r="H67" i="1"/>
  <c r="I67" i="1"/>
  <c r="J67" i="1"/>
  <c r="F67" i="1"/>
  <c r="Q63" i="1"/>
  <c r="P65" i="1"/>
  <c r="R65" i="1"/>
  <c r="Q65" i="1"/>
  <c r="S63" i="1"/>
  <c r="R63" i="1"/>
  <c r="P63" i="1"/>
  <c r="Q50" i="1"/>
  <c r="P50" i="1"/>
  <c r="Q18" i="1"/>
  <c r="P20" i="1"/>
  <c r="D20" i="1" s="1"/>
  <c r="P18" i="1"/>
  <c r="K16" i="3" l="1"/>
  <c r="J16" i="3"/>
  <c r="I16" i="3"/>
  <c r="G16" i="3"/>
  <c r="F16" i="3"/>
  <c r="K36" i="3"/>
  <c r="J36" i="3"/>
  <c r="I36" i="3"/>
  <c r="G36" i="3"/>
  <c r="F36" i="3"/>
  <c r="O17" i="1"/>
  <c r="M18" i="1"/>
  <c r="M17" i="1" s="1"/>
  <c r="L18" i="1"/>
  <c r="L17" i="1" s="1"/>
  <c r="N18" i="1"/>
  <c r="N17" i="1" s="1"/>
  <c r="W51" i="1"/>
  <c r="W50" i="1" s="1"/>
  <c r="W49" i="1" s="1"/>
  <c r="W48" i="1" s="1"/>
  <c r="W47" i="1" s="1"/>
  <c r="W46" i="1" s="1"/>
  <c r="W44" i="1" s="1"/>
  <c r="W43" i="1" s="1"/>
  <c r="W42" i="1" s="1"/>
  <c r="W41" i="1" s="1"/>
  <c r="W39" i="1" s="1"/>
  <c r="W38" i="1" s="1"/>
  <c r="W37" i="1" s="1"/>
  <c r="W36" i="1" s="1"/>
  <c r="W34" i="1" s="1"/>
  <c r="W33" i="1" s="1"/>
  <c r="W32" i="1" s="1"/>
  <c r="W31" i="1" s="1"/>
  <c r="W30" i="1" s="1"/>
  <c r="W28" i="1" s="1"/>
  <c r="W27" i="1" s="1"/>
  <c r="W25" i="1" s="1"/>
  <c r="W23" i="1" s="1"/>
  <c r="W22" i="1" s="1"/>
  <c r="W21" i="1" s="1"/>
  <c r="W20" i="1" s="1"/>
  <c r="W19" i="1" s="1"/>
  <c r="W18" i="1" s="1"/>
  <c r="V51" i="1"/>
  <c r="V50" i="1" s="1"/>
  <c r="AA17" i="1"/>
  <c r="K17" i="1"/>
  <c r="Z32" i="1"/>
  <c r="X32" i="1"/>
  <c r="J32" i="1"/>
  <c r="H32" i="1"/>
  <c r="Z37" i="1"/>
  <c r="Y37" i="1"/>
  <c r="X37" i="1"/>
  <c r="AA42" i="1"/>
  <c r="Z42" i="1"/>
  <c r="Y42" i="1"/>
  <c r="X42" i="1"/>
  <c r="K42" i="1"/>
  <c r="J42" i="1"/>
  <c r="H42" i="1"/>
  <c r="R57" i="1"/>
  <c r="R55" i="1"/>
  <c r="R54" i="1"/>
  <c r="R53" i="1"/>
  <c r="R52" i="1"/>
  <c r="G65" i="1"/>
  <c r="G63" i="1"/>
  <c r="S62" i="1"/>
  <c r="S60" i="1"/>
  <c r="S55" i="1"/>
  <c r="G55" i="1" s="1"/>
  <c r="S54" i="1"/>
  <c r="G54" i="1" s="1"/>
  <c r="S53" i="1"/>
  <c r="G53" i="1" s="1"/>
  <c r="Q51" i="1"/>
  <c r="Q48" i="1"/>
  <c r="E48" i="1" s="1"/>
  <c r="Q46" i="1"/>
  <c r="Q44" i="1"/>
  <c r="Q43" i="1"/>
  <c r="Q41" i="1"/>
  <c r="Q39" i="1"/>
  <c r="Q38" i="1"/>
  <c r="Q36" i="1"/>
  <c r="Q34" i="1"/>
  <c r="E34" i="1" s="1"/>
  <c r="Q33" i="1"/>
  <c r="E33" i="1" s="1"/>
  <c r="Q31" i="1"/>
  <c r="E31" i="1" s="1"/>
  <c r="Q30" i="1"/>
  <c r="E30" i="1" s="1"/>
  <c r="Q28" i="1"/>
  <c r="E28" i="1" s="1"/>
  <c r="Q25" i="1"/>
  <c r="E25" i="1" s="1"/>
  <c r="Q23" i="1"/>
  <c r="E23" i="1" s="1"/>
  <c r="Q22" i="1"/>
  <c r="E22" i="1" s="1"/>
  <c r="Q21" i="1"/>
  <c r="E21" i="1" s="1"/>
  <c r="Q20" i="1"/>
  <c r="E20" i="1" s="1"/>
  <c r="Q19" i="1"/>
  <c r="P51" i="1"/>
  <c r="P48" i="1"/>
  <c r="D48" i="1" s="1"/>
  <c r="P47" i="1"/>
  <c r="D47" i="1" s="1"/>
  <c r="P46" i="1"/>
  <c r="P44" i="1"/>
  <c r="D44" i="1" s="1"/>
  <c r="P43" i="1"/>
  <c r="D43" i="1" s="1"/>
  <c r="P41" i="1"/>
  <c r="P39" i="1"/>
  <c r="P38" i="1"/>
  <c r="P34" i="1"/>
  <c r="D34" i="1" s="1"/>
  <c r="P33" i="1"/>
  <c r="D33" i="1" s="1"/>
  <c r="P31" i="1"/>
  <c r="D31" i="1" s="1"/>
  <c r="P30" i="1"/>
  <c r="D30" i="1" s="1"/>
  <c r="P28" i="1"/>
  <c r="D28" i="1" s="1"/>
  <c r="P25" i="1"/>
  <c r="D25" i="1" s="1"/>
  <c r="P23" i="1"/>
  <c r="D23" i="1" s="1"/>
  <c r="P22" i="1"/>
  <c r="D22" i="1" s="1"/>
  <c r="P21" i="1"/>
  <c r="D21" i="1" s="1"/>
  <c r="P19" i="1"/>
  <c r="D19" i="1" s="1"/>
  <c r="G62" i="1" l="1"/>
  <c r="S67" i="1"/>
  <c r="G67" i="1" s="1"/>
  <c r="X17" i="1"/>
  <c r="X49" i="1" s="1"/>
  <c r="E19" i="1"/>
  <c r="S43" i="1"/>
  <c r="G43" i="1" s="1"/>
  <c r="S28" i="1"/>
  <c r="G28" i="1" s="1"/>
  <c r="S21" i="1"/>
  <c r="G21" i="1" s="1"/>
  <c r="S34" i="1"/>
  <c r="G34" i="1" s="1"/>
  <c r="S30" i="1"/>
  <c r="G30" i="1" s="1"/>
  <c r="S47" i="1"/>
  <c r="G47" i="1" s="1"/>
  <c r="V49" i="1"/>
  <c r="V48" i="1" s="1"/>
  <c r="V47" i="1" s="1"/>
  <c r="V46" i="1" s="1"/>
  <c r="V44" i="1" s="1"/>
  <c r="R50" i="1"/>
  <c r="W17" i="1"/>
  <c r="S18" i="1"/>
  <c r="S22" i="1"/>
  <c r="G22" i="1" s="1"/>
  <c r="S36" i="1"/>
  <c r="G36" i="1" s="1"/>
  <c r="S48" i="1"/>
  <c r="G48" i="1" s="1"/>
  <c r="S20" i="1"/>
  <c r="G20" i="1" s="1"/>
  <c r="S25" i="1"/>
  <c r="G25" i="1" s="1"/>
  <c r="S33" i="1"/>
  <c r="G33" i="1" s="1"/>
  <c r="S46" i="1"/>
  <c r="G46" i="1" s="1"/>
  <c r="S19" i="1"/>
  <c r="G19" i="1" s="1"/>
  <c r="G60" i="1" s="1"/>
  <c r="S23" i="1"/>
  <c r="G23" i="1" s="1"/>
  <c r="S31" i="1"/>
  <c r="G31" i="1" s="1"/>
  <c r="S44" i="1"/>
  <c r="G44" i="1" s="1"/>
  <c r="S50" i="1"/>
  <c r="G50" i="1" s="1"/>
  <c r="R51" i="1"/>
  <c r="P42" i="1"/>
  <c r="D42" i="1" s="1"/>
  <c r="D18" i="1"/>
  <c r="D46" i="1"/>
  <c r="Q37" i="1"/>
  <c r="P27" i="1"/>
  <c r="Q42" i="1"/>
  <c r="Q27" i="1"/>
  <c r="E27" i="1" s="1"/>
  <c r="P37" i="1"/>
  <c r="H17" i="1"/>
  <c r="H49" i="1" s="1"/>
  <c r="I17" i="1"/>
  <c r="I49" i="1" s="1"/>
  <c r="J17" i="1"/>
  <c r="J49" i="1" s="1"/>
  <c r="Y17" i="1"/>
  <c r="Z17" i="1"/>
  <c r="Z49" i="1" s="1"/>
  <c r="D27" i="1" l="1"/>
  <c r="D49" i="1" s="1"/>
  <c r="E18" i="1"/>
  <c r="E49" i="1" s="1"/>
  <c r="Q49" i="1"/>
  <c r="Y58" i="1"/>
  <c r="X58" i="1"/>
  <c r="P49" i="1"/>
  <c r="Z58" i="1"/>
  <c r="R49" i="1"/>
  <c r="S27" i="1"/>
  <c r="G27" i="1" s="1"/>
  <c r="V43" i="1"/>
  <c r="R44" i="1"/>
  <c r="R48" i="1"/>
  <c r="F48" i="1" s="1"/>
  <c r="R46" i="1"/>
  <c r="R47" i="1"/>
  <c r="F47" i="1" s="1"/>
  <c r="S42" i="1"/>
  <c r="G42" i="1" s="1"/>
  <c r="S32" i="1"/>
  <c r="G32" i="1" s="1"/>
  <c r="G43" i="2" l="1"/>
  <c r="F20" i="3" s="1"/>
  <c r="F23" i="3" s="1"/>
  <c r="Q58" i="1"/>
  <c r="P58" i="1"/>
  <c r="D58" i="1"/>
  <c r="R58" i="1"/>
  <c r="E58" i="1"/>
  <c r="V42" i="1"/>
  <c r="V41" i="1" s="1"/>
  <c r="R43" i="1"/>
  <c r="R42" i="1" s="1"/>
  <c r="S17" i="1"/>
  <c r="V39" i="1" l="1"/>
  <c r="R41" i="1"/>
  <c r="V38" i="1" l="1"/>
  <c r="R39" i="1"/>
  <c r="V37" i="1" l="1"/>
  <c r="V36" i="1" s="1"/>
  <c r="R38" i="1"/>
  <c r="R37" i="1" s="1"/>
  <c r="V34" i="1" l="1"/>
  <c r="R36" i="1"/>
  <c r="V33" i="1" l="1"/>
  <c r="R34" i="1"/>
  <c r="F34" i="1" s="1"/>
  <c r="V32" i="1" l="1"/>
  <c r="V31" i="1" s="1"/>
  <c r="R33" i="1"/>
  <c r="V30" i="1" l="1"/>
  <c r="R31" i="1"/>
  <c r="F33" i="1"/>
  <c r="R32" i="1"/>
  <c r="V28" i="1" l="1"/>
  <c r="R30" i="1"/>
  <c r="F30" i="1" s="1"/>
  <c r="V27" i="1" l="1"/>
  <c r="V25" i="1" s="1"/>
  <c r="R28" i="1"/>
  <c r="R27" i="1" s="1"/>
  <c r="V23" i="1" l="1"/>
  <c r="R25" i="1"/>
  <c r="F25" i="1" s="1"/>
  <c r="V22" i="1" l="1"/>
  <c r="R23" i="1"/>
  <c r="F23" i="1" s="1"/>
  <c r="V21" i="1" l="1"/>
  <c r="R22" i="1"/>
  <c r="F22" i="1" s="1"/>
  <c r="V20" i="1" l="1"/>
  <c r="R21" i="1"/>
  <c r="F21" i="1" s="1"/>
  <c r="V19" i="1" l="1"/>
  <c r="R20" i="1"/>
  <c r="F20" i="1" s="1"/>
  <c r="G18" i="1"/>
  <c r="G17" i="1" s="1"/>
  <c r="V18" i="1" l="1"/>
  <c r="R19" i="1"/>
  <c r="F19" i="1" l="1"/>
  <c r="V17" i="1"/>
  <c r="R18" i="1"/>
  <c r="R17" i="1" s="1"/>
  <c r="I12" i="3"/>
  <c r="J12" i="3"/>
  <c r="I20" i="3"/>
  <c r="J20" i="3"/>
  <c r="J24" i="3" s="1"/>
  <c r="J27" i="3" s="1"/>
  <c r="I29" i="3"/>
  <c r="I33" i="3" s="1"/>
  <c r="I35" i="3" s="1"/>
  <c r="J29" i="3"/>
  <c r="J33" i="3" s="1"/>
  <c r="J35" i="3" s="1"/>
  <c r="I24" i="3" l="1"/>
  <c r="J28" i="3"/>
  <c r="I28" i="3"/>
  <c r="F18" i="1"/>
  <c r="F49" i="1" s="1"/>
  <c r="F58" i="1" l="1"/>
  <c r="S41" i="1" l="1"/>
  <c r="S38" i="1" l="1"/>
  <c r="G41" i="1"/>
  <c r="S39" i="1" l="1"/>
  <c r="AA37" i="1"/>
  <c r="AA49" i="1" s="1"/>
  <c r="K29" i="3" s="1"/>
  <c r="S37" i="1"/>
  <c r="S49" i="1" s="1"/>
  <c r="G38" i="1"/>
  <c r="K13" i="3" l="1"/>
  <c r="K33" i="3"/>
  <c r="AA57" i="1"/>
  <c r="AA52" i="1" s="1"/>
  <c r="AA51" i="1" s="1"/>
  <c r="AA68" i="1"/>
  <c r="S68" i="1" s="1"/>
  <c r="G39" i="1"/>
  <c r="K37" i="1"/>
  <c r="S57" i="1" l="1"/>
  <c r="AA58" i="1"/>
  <c r="AA59" i="1" s="1"/>
  <c r="K31" i="3"/>
  <c r="K28" i="3" s="1"/>
  <c r="G37" i="1"/>
  <c r="K49" i="1"/>
  <c r="G29" i="3" s="1"/>
  <c r="G13" i="3" l="1"/>
  <c r="G25" i="3" s="1"/>
  <c r="AA61" i="1"/>
  <c r="K12" i="3"/>
  <c r="K15" i="3" s="1"/>
  <c r="K27" i="3" s="1"/>
  <c r="F29" i="3"/>
  <c r="G33" i="3"/>
  <c r="K57" i="1"/>
  <c r="K52" i="1" s="1"/>
  <c r="K51" i="1" s="1"/>
  <c r="G31" i="3" s="1"/>
  <c r="F31" i="3" s="1"/>
  <c r="K68" i="1"/>
  <c r="S52" i="1"/>
  <c r="K25" i="3"/>
  <c r="G49" i="1"/>
  <c r="F13" i="3" s="1"/>
  <c r="S51" i="1"/>
  <c r="G28" i="3" l="1"/>
  <c r="G57" i="1"/>
  <c r="K58" i="1"/>
  <c r="K59" i="1" s="1"/>
  <c r="K43" i="3"/>
  <c r="K40" i="3"/>
  <c r="G68" i="1"/>
  <c r="F25" i="3"/>
  <c r="K42" i="3"/>
  <c r="S61" i="1"/>
  <c r="S59" i="1" s="1"/>
  <c r="S58" i="1"/>
  <c r="G52" i="1"/>
  <c r="K61" i="1" l="1"/>
  <c r="G12" i="3"/>
  <c r="G15" i="3" s="1"/>
  <c r="G27" i="3" s="1"/>
  <c r="G51" i="1"/>
  <c r="G58" i="1" s="1"/>
  <c r="G59" i="1" s="1"/>
  <c r="F35" i="3"/>
  <c r="F33" i="3"/>
  <c r="K24" i="3"/>
  <c r="K32" i="3" s="1"/>
  <c r="K35" i="3" s="1"/>
  <c r="G61" i="1" l="1"/>
  <c r="F12" i="3"/>
  <c r="F15" i="3" s="1"/>
  <c r="F27" i="3" s="1"/>
  <c r="F32" i="3"/>
  <c r="F28" i="3"/>
  <c r="G40" i="3"/>
  <c r="F24" i="3" l="1"/>
  <c r="G42" i="3"/>
  <c r="F42" i="3"/>
  <c r="G24" i="3" l="1"/>
  <c r="G43" i="3"/>
  <c r="G32" i="3" l="1"/>
  <c r="G35" i="3" s="1"/>
  <c r="F43" i="3"/>
  <c r="F40" i="3"/>
  <c r="O18" i="1"/>
</calcChain>
</file>

<file path=xl/sharedStrings.xml><?xml version="1.0" encoding="utf-8"?>
<sst xmlns="http://schemas.openxmlformats.org/spreadsheetml/2006/main" count="417" uniqueCount="159">
  <si>
    <t>Додаток 1</t>
  </si>
  <si>
    <t>(без ПДВ)</t>
  </si>
  <si>
    <t>№</t>
  </si>
  <si>
    <t>з/п</t>
  </si>
  <si>
    <t>Показники</t>
  </si>
  <si>
    <t>Одиниці виміру</t>
  </si>
  <si>
    <t>Сумарні та середньозважені показники</t>
  </si>
  <si>
    <t>Виробництво теплової енергії</t>
  </si>
  <si>
    <t>для потреб населення</t>
  </si>
  <si>
    <t>для потреб релігійних організацій</t>
  </si>
  <si>
    <t>для потреб бюджетних установ</t>
  </si>
  <si>
    <t xml:space="preserve">та інших споживачів, усього </t>
  </si>
  <si>
    <t>У тому числі</t>
  </si>
  <si>
    <t>виробництво теплової енергії</t>
  </si>
  <si>
    <t>для потреб</t>
  </si>
  <si>
    <t>інших споживачів</t>
  </si>
  <si>
    <t>період, що передує базовому (факт)</t>
  </si>
  <si>
    <t>базовий період (факт)</t>
  </si>
  <si>
    <t>передбачено чинним тарифом</t>
  </si>
  <si>
    <t>планований період</t>
  </si>
  <si>
    <t>Виробнича собівартість, зокрема:</t>
  </si>
  <si>
    <t>тис. грн</t>
  </si>
  <si>
    <t>прямі матеріальні витрати, зокрема:</t>
  </si>
  <si>
    <t>паливо</t>
  </si>
  <si>
    <t>електроенергія</t>
  </si>
  <si>
    <t>покупна теплова енергія*</t>
  </si>
  <si>
    <t>вода для технологічних потреб та водовідведення</t>
  </si>
  <si>
    <t>прямі витрати</t>
  </si>
  <si>
    <t>на оплату праці</t>
  </si>
  <si>
    <t>інші прямі витрати, зокрема:</t>
  </si>
  <si>
    <t>відрахування</t>
  </si>
  <si>
    <t>на соціальні заходи</t>
  </si>
  <si>
    <t>амортизаційні відрахування</t>
  </si>
  <si>
    <t>інші прямі витрати</t>
  </si>
  <si>
    <t>загальновиробничі витрати, зокрема:</t>
  </si>
  <si>
    <t>витрати на оплату праці</t>
  </si>
  <si>
    <t xml:space="preserve">інші витрати </t>
  </si>
  <si>
    <t>Адміністративні витрати, зокрема:</t>
  </si>
  <si>
    <t>інші витрати</t>
  </si>
  <si>
    <t>Витрати на збут, зокрема:</t>
  </si>
  <si>
    <t>Інші операційні витрати**</t>
  </si>
  <si>
    <t>Фінансові витрати</t>
  </si>
  <si>
    <t>Повна собівартість**</t>
  </si>
  <si>
    <t>Витрати на відшкодування втрат</t>
  </si>
  <si>
    <t>Розрахунковий прибуток, усього**, зокрема:</t>
  </si>
  <si>
    <t>податок на прибуток</t>
  </si>
  <si>
    <t>х</t>
  </si>
  <si>
    <t>дивіденди</t>
  </si>
  <si>
    <t>резервний фонд (капітал)</t>
  </si>
  <si>
    <t>на розвиток виробництва</t>
  </si>
  <si>
    <t>(виробничі інвестиції)</t>
  </si>
  <si>
    <t>Вартість виробництва теплової енергії за відповідними тарифами</t>
  </si>
  <si>
    <t>Тарифи на виробництво теплової енергії, зокрема:</t>
  </si>
  <si>
    <t>грн/Гкал</t>
  </si>
  <si>
    <t>паливна складова</t>
  </si>
  <si>
    <t>решта витрат, крім паливної складової</t>
  </si>
  <si>
    <t>Реалізація теплової енергії власним споживачам</t>
  </si>
  <si>
    <t>Гкал</t>
  </si>
  <si>
    <t>Обсяг покупної</t>
  </si>
  <si>
    <t>теплової енергії</t>
  </si>
  <si>
    <t>Ціна покупної</t>
  </si>
  <si>
    <t>Відпуск теплової енергії з колекторів власних котелень</t>
  </si>
  <si>
    <t>Собівартість виробництва теплової енергії власними котельнями</t>
  </si>
  <si>
    <t>__________________</t>
  </si>
  <si>
    <t>(керівник)</t>
  </si>
  <si>
    <t>(підпис)</t>
  </si>
  <si>
    <t>(ініціали, прізвище)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</si>
  <si>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</si>
  <si>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</t>
  </si>
  <si>
    <t>№ з/п</t>
  </si>
  <si>
    <t>Усього</t>
  </si>
  <si>
    <t>прямі матеріальні витрати</t>
  </si>
  <si>
    <t>прямі витрати на оплату праці</t>
  </si>
  <si>
    <t>відрахування на соціальні заходи</t>
  </si>
  <si>
    <t>інші витрати*</t>
  </si>
  <si>
    <t>Інші операційні витрати*</t>
  </si>
  <si>
    <t>Повна собівартість*</t>
  </si>
  <si>
    <t>Розрахунковий прибуток, усього, зокрема:</t>
  </si>
  <si>
    <t>на розвиток виробництва (виробничі інвестиції)</t>
  </si>
  <si>
    <t>Вартість постачання теплової енергії за відповідними тарифами</t>
  </si>
  <si>
    <t>Середньозважений тариф на постачання теплової енергії</t>
  </si>
  <si>
    <t>Обсяг реалізованої теплової енергії власним споживачам, зокрема на потреби:</t>
  </si>
  <si>
    <t>населення</t>
  </si>
  <si>
    <t>релігійних організацій</t>
  </si>
  <si>
    <t>бюджетних установ та організацій</t>
  </si>
  <si>
    <t>__________ </t>
  </si>
  <si>
    <t>* Без урахування списання безнадійної дебіторської заборгованості та нарахування резерву сумнівних боргів.</t>
  </si>
  <si>
    <t xml:space="preserve">                                                                                              (без ПДВ)</t>
  </si>
  <si>
    <t xml:space="preserve"> </t>
  </si>
  <si>
    <t>Найменування показника</t>
  </si>
  <si>
    <t>На потреби споживачів</t>
  </si>
  <si>
    <t>бюджетних установ</t>
  </si>
  <si>
    <t>Тариф на виробництво теплової енергії, зокрема:</t>
  </si>
  <si>
    <t>повна планована собівартість виробництва теплової енергії</t>
  </si>
  <si>
    <t>витрати на відшкодування втрат</t>
  </si>
  <si>
    <t>планований прибуток</t>
  </si>
  <si>
    <t>Тариф на транспортування теплової енергії, зокрема:</t>
  </si>
  <si>
    <t>повна планована собівартість транспортування теплової енергії</t>
  </si>
  <si>
    <t>Тариф на постачання теплової енергії, зокрема:</t>
  </si>
  <si>
    <t>повна планована собівартість постачання теплової енергії</t>
  </si>
  <si>
    <t>Тариф на теплову енергію, зокрема:</t>
  </si>
  <si>
    <t>повна планована собівартість теплової енергії</t>
  </si>
  <si>
    <t>Річні плановані доходи від виробництва, транспортування, постачання теплової енергії, усього, зокрема:</t>
  </si>
  <si>
    <t>повна планована собівартість виробництва, транспортування, постачання теплової енергії</t>
  </si>
  <si>
    <t>планований прибуток від виробництва, транспортування, постачання теплової енергії</t>
  </si>
  <si>
    <t>Річні плановані доходи від виробництва, транспортування, постачання теплової енергії без транспортування мережами ліцензіата теплової енергії інших власників, усього, зокрема:</t>
  </si>
  <si>
    <t>Планований корисний відпуск з мереж ліцензіата теплової енергії власним споживачам та теплової енергії інших власників, зокрема:</t>
  </si>
  <si>
    <t>корисний відпуск теплової енергії власним споживачам</t>
  </si>
  <si>
    <t>корисний відпуск теплової енергії інших власників</t>
  </si>
  <si>
    <t>Рівні рентабельності тарифів:</t>
  </si>
  <si>
    <t>на виробництво теплової енергії</t>
  </si>
  <si>
    <t>%</t>
  </si>
  <si>
    <t>на транспортування теплової енергії</t>
  </si>
  <si>
    <t>на постачання теплової енергії</t>
  </si>
  <si>
    <t>на теплову енергію</t>
  </si>
  <si>
    <t>1.1.1</t>
  </si>
  <si>
    <t>1.1.2</t>
  </si>
  <si>
    <t>1.1.3</t>
  </si>
  <si>
    <t>1.1.4</t>
  </si>
  <si>
    <t>1.1.5</t>
  </si>
  <si>
    <t>1.3.1</t>
  </si>
  <si>
    <t>1.3.2</t>
  </si>
  <si>
    <t>1.3.3</t>
  </si>
  <si>
    <t>1.4.1</t>
  </si>
  <si>
    <t>1.4.2</t>
  </si>
  <si>
    <t>1.4.3</t>
  </si>
  <si>
    <t>матеріали, запасні частини</t>
  </si>
  <si>
    <t xml:space="preserve"> та інші матеріальні ресурси</t>
  </si>
  <si>
    <t>x</t>
  </si>
  <si>
    <t xml:space="preserve">    Також заповнюється суб’єктами господарювання за відсутності власного виробництва теплової енергії та відповідно до купівлі всього обсягу теплової енергії для подальшого її постачання власним споживачам.</t>
  </si>
  <si>
    <t xml:space="preserve">    ** Без урахування списання безнадійної дебіторської</t>
  </si>
  <si>
    <t xml:space="preserve"> заборгованості та нарахування резерву сумнівних боргів.</t>
  </si>
  <si>
    <t xml:space="preserve"> до рішення Виконавчого комітету Вишневої міської ради</t>
  </si>
  <si>
    <t xml:space="preserve">                                                                                                      </t>
  </si>
  <si>
    <t xml:space="preserve"> Додаток 4</t>
  </si>
  <si>
    <t xml:space="preserve">                                                                                                     </t>
  </si>
  <si>
    <t>інше використання прибутку 2%</t>
  </si>
  <si>
    <t>планований період Сумарні показники</t>
  </si>
  <si>
    <t>планований період для потреб населення</t>
  </si>
  <si>
    <t>планований період для потреб інших споживачів</t>
  </si>
  <si>
    <t>до Рішення виконавчого комітету Вишневої міської ради</t>
  </si>
  <si>
    <t xml:space="preserve">    Тариф на на виробництво теплової енергії</t>
  </si>
  <si>
    <t>Тариф на постачання теплової енергії</t>
  </si>
  <si>
    <t xml:space="preserve">                  </t>
  </si>
  <si>
    <t xml:space="preserve">                                Тариф на теплову енергію</t>
  </si>
  <si>
    <t xml:space="preserve">          за адресою: м.Вишневе  вул. Освіти 19</t>
  </si>
  <si>
    <t xml:space="preserve">   за адресою: м.Вишневе  вул. Освіти 19</t>
  </si>
  <si>
    <r>
      <t xml:space="preserve">Бучанського району від _________________ року </t>
    </r>
    <r>
      <rPr>
        <b/>
        <u/>
        <sz val="18"/>
        <color theme="1"/>
        <rFont val="Times New Roman"/>
        <family val="1"/>
        <charset val="204"/>
      </rPr>
      <t>№ _____________</t>
    </r>
  </si>
  <si>
    <t>Керуюча справами</t>
  </si>
  <si>
    <t>О. ВДОВЕНКО</t>
  </si>
  <si>
    <t xml:space="preserve">        О. ВДОВЕНКО</t>
  </si>
  <si>
    <t xml:space="preserve">                                                              до рішення Виконавчого комітету Вишневої міської ради</t>
  </si>
  <si>
    <t xml:space="preserve">                                                              Додаток 3</t>
  </si>
  <si>
    <r>
      <t xml:space="preserve">                                                             Бучанського району від _____________</t>
    </r>
    <r>
      <rPr>
        <b/>
        <u/>
        <sz val="18"/>
        <color theme="1"/>
        <rFont val="Times New Roman"/>
        <family val="1"/>
        <charset val="204"/>
      </rPr>
      <t xml:space="preserve"> року </t>
    </r>
    <r>
      <rPr>
        <b/>
        <sz val="18"/>
        <color theme="1"/>
        <rFont val="Times New Roman"/>
        <family val="1"/>
        <charset val="204"/>
      </rPr>
      <t>№ __________</t>
    </r>
  </si>
  <si>
    <t xml:space="preserve">Керуюча справами </t>
  </si>
  <si>
    <t>Бучанського району від ________________року _______</t>
  </si>
  <si>
    <t>О.ВДОВЕНКО</t>
  </si>
  <si>
    <t xml:space="preserve">                              Керуюча справами </t>
  </si>
  <si>
    <t xml:space="preserve">                             за адресою: м.Вишневе  вул. Освіти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</si>
</sst>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3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Pragmatica-Book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20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20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49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4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justify"/>
    </xf>
    <xf numFmtId="0" fontId="6" fillId="0" borderId="0" xfId="0" applyFont="1"/>
    <xf numFmtId="0" fontId="7" fillId="0" borderId="0" xfId="0" applyFont="1"/>
    <xf numFmtId="0" fontId="9" fillId="0" borderId="0" xfId="0" applyFont="1"/>
    <xf numFmtId="0" fontId="8" fillId="0" borderId="0" xfId="0" applyFont="1"/>
    <xf numFmtId="0" fontId="1" fillId="0" borderId="0" xfId="0" applyFont="1" applyAlignment="1"/>
    <xf numFmtId="49" fontId="4" fillId="0" borderId="3" xfId="0" applyNumberFormat="1" applyFont="1" applyBorder="1" applyAlignment="1">
      <alignment horizontal="center" vertical="top" wrapText="1"/>
    </xf>
    <xf numFmtId="0" fontId="13" fillId="0" borderId="0" xfId="0" applyFont="1"/>
    <xf numFmtId="0" fontId="10" fillId="0" borderId="3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5" fillId="0" borderId="0" xfId="0" applyFont="1"/>
    <xf numFmtId="49" fontId="10" fillId="0" borderId="3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justify"/>
    </xf>
    <xf numFmtId="0" fontId="10" fillId="0" borderId="6" xfId="0" applyFont="1" applyBorder="1" applyAlignment="1">
      <alignment horizontal="center" wrapText="1"/>
    </xf>
    <xf numFmtId="0" fontId="17" fillId="0" borderId="0" xfId="0" applyFont="1"/>
    <xf numFmtId="0" fontId="13" fillId="0" borderId="0" xfId="0" applyFont="1" applyBorder="1" applyAlignment="1">
      <alignment horizontal="left" vertical="top" wrapText="1"/>
    </xf>
    <xf numFmtId="0" fontId="12" fillId="0" borderId="0" xfId="0" applyFont="1"/>
    <xf numFmtId="0" fontId="10" fillId="0" borderId="0" xfId="0" applyFont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vertical="top" wrapText="1"/>
    </xf>
    <xf numFmtId="0" fontId="17" fillId="0" borderId="0" xfId="0" applyFont="1" applyAlignment="1">
      <alignment wrapText="1"/>
    </xf>
    <xf numFmtId="0" fontId="3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wrapText="1"/>
    </xf>
    <xf numFmtId="0" fontId="10" fillId="0" borderId="11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16" xfId="0" applyNumberFormat="1" applyFont="1" applyBorder="1" applyAlignment="1">
      <alignment horizontal="center" vertical="top" wrapText="1"/>
    </xf>
    <xf numFmtId="49" fontId="10" fillId="0" borderId="2" xfId="0" applyNumberFormat="1" applyFont="1" applyBorder="1" applyAlignment="1">
      <alignment horizontal="center" vertical="top" wrapText="1"/>
    </xf>
    <xf numFmtId="0" fontId="21" fillId="0" borderId="0" xfId="0" applyFont="1"/>
    <xf numFmtId="0" fontId="20" fillId="0" borderId="0" xfId="0" applyFont="1"/>
    <xf numFmtId="2" fontId="19" fillId="0" borderId="6" xfId="0" applyNumberFormat="1" applyFont="1" applyBorder="1" applyAlignment="1">
      <alignment vertical="top" wrapText="1"/>
    </xf>
    <xf numFmtId="164" fontId="19" fillId="0" borderId="6" xfId="0" applyNumberFormat="1" applyFont="1" applyBorder="1" applyAlignment="1">
      <alignment vertical="top" wrapText="1"/>
    </xf>
    <xf numFmtId="0" fontId="27" fillId="0" borderId="6" xfId="0" applyFont="1" applyBorder="1" applyAlignment="1">
      <alignment vertical="top" wrapText="1"/>
    </xf>
    <xf numFmtId="0" fontId="10" fillId="0" borderId="5" xfId="0" applyFont="1" applyBorder="1" applyAlignment="1">
      <alignment horizontal="center" wrapText="1"/>
    </xf>
    <xf numFmtId="0" fontId="18" fillId="0" borderId="3" xfId="0" applyFont="1" applyBorder="1" applyAlignment="1">
      <alignment wrapText="1"/>
    </xf>
    <xf numFmtId="0" fontId="28" fillId="0" borderId="3" xfId="0" applyFont="1" applyBorder="1" applyAlignment="1">
      <alignment wrapText="1"/>
    </xf>
    <xf numFmtId="0" fontId="28" fillId="0" borderId="6" xfId="0" applyFont="1" applyBorder="1" applyAlignment="1">
      <alignment horizontal="center" textRotation="90" wrapText="1"/>
    </xf>
    <xf numFmtId="0" fontId="20" fillId="0" borderId="0" xfId="0" applyFont="1" applyAlignment="1">
      <alignment horizontal="right"/>
    </xf>
    <xf numFmtId="0" fontId="27" fillId="0" borderId="6" xfId="0" applyFont="1" applyBorder="1" applyAlignment="1">
      <alignment horizontal="center" vertical="top" wrapText="1"/>
    </xf>
    <xf numFmtId="0" fontId="27" fillId="0" borderId="5" xfId="0" applyFont="1" applyBorder="1" applyAlignment="1">
      <alignment vertical="top" wrapText="1"/>
    </xf>
    <xf numFmtId="0" fontId="27" fillId="0" borderId="18" xfId="0" applyFont="1" applyBorder="1" applyAlignment="1">
      <alignment vertical="top" wrapText="1"/>
    </xf>
    <xf numFmtId="0" fontId="27" fillId="0" borderId="17" xfId="0" applyFont="1" applyBorder="1" applyAlignment="1">
      <alignment vertical="top" wrapText="1"/>
    </xf>
    <xf numFmtId="0" fontId="27" fillId="0" borderId="16" xfId="0" applyFont="1" applyBorder="1" applyAlignment="1">
      <alignment vertical="top" wrapText="1"/>
    </xf>
    <xf numFmtId="0" fontId="29" fillId="0" borderId="6" xfId="0" applyFont="1" applyBorder="1" applyAlignment="1">
      <alignment vertical="top" wrapText="1"/>
    </xf>
    <xf numFmtId="2" fontId="30" fillId="0" borderId="6" xfId="0" applyNumberFormat="1" applyFont="1" applyBorder="1" applyAlignment="1">
      <alignment vertical="top" wrapText="1"/>
    </xf>
    <xf numFmtId="2" fontId="30" fillId="0" borderId="5" xfId="0" applyNumberFormat="1" applyFont="1" applyBorder="1" applyAlignment="1">
      <alignment vertical="top" wrapText="1"/>
    </xf>
    <xf numFmtId="2" fontId="30" fillId="0" borderId="6" xfId="0" applyNumberFormat="1" applyFont="1" applyBorder="1" applyAlignment="1">
      <alignment horizontal="right" vertical="top" wrapText="1"/>
    </xf>
    <xf numFmtId="0" fontId="23" fillId="0" borderId="6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25" fillId="0" borderId="0" xfId="0" applyFont="1" applyAlignment="1">
      <alignment horizontal="right"/>
    </xf>
    <xf numFmtId="0" fontId="27" fillId="0" borderId="8" xfId="0" applyFont="1" applyBorder="1" applyAlignment="1">
      <alignment vertical="top" wrapText="1"/>
    </xf>
    <xf numFmtId="0" fontId="27" fillId="0" borderId="6" xfId="0" applyFont="1" applyBorder="1" applyAlignment="1">
      <alignment horizontal="center" vertical="top" wrapText="1"/>
    </xf>
    <xf numFmtId="0" fontId="22" fillId="0" borderId="0" xfId="0" applyFont="1"/>
    <xf numFmtId="0" fontId="18" fillId="0" borderId="0" xfId="0" applyFont="1" applyAlignment="1">
      <alignment horizontal="right"/>
    </xf>
    <xf numFmtId="0" fontId="18" fillId="0" borderId="1" xfId="0" applyFont="1" applyBorder="1" applyAlignment="1">
      <alignment vertical="top" wrapText="1"/>
    </xf>
    <xf numFmtId="0" fontId="18" fillId="0" borderId="4" xfId="0" applyFont="1" applyBorder="1" applyAlignment="1">
      <alignment vertical="top" wrapText="1"/>
    </xf>
    <xf numFmtId="0" fontId="16" fillId="0" borderId="8" xfId="0" applyFont="1" applyBorder="1" applyAlignment="1"/>
    <xf numFmtId="2" fontId="19" fillId="0" borderId="16" xfId="0" applyNumberFormat="1" applyFont="1" applyBorder="1"/>
    <xf numFmtId="2" fontId="30" fillId="0" borderId="8" xfId="0" applyNumberFormat="1" applyFont="1" applyBorder="1" applyAlignment="1">
      <alignment vertical="top" wrapText="1"/>
    </xf>
    <xf numFmtId="2" fontId="19" fillId="2" borderId="6" xfId="0" applyNumberFormat="1" applyFont="1" applyFill="1" applyBorder="1" applyAlignment="1">
      <alignment vertical="top" wrapText="1"/>
    </xf>
    <xf numFmtId="0" fontId="0" fillId="2" borderId="0" xfId="0" applyFill="1"/>
    <xf numFmtId="2" fontId="31" fillId="0" borderId="6" xfId="0" applyNumberFormat="1" applyFont="1" applyBorder="1" applyAlignment="1">
      <alignment vertical="top" wrapText="1"/>
    </xf>
    <xf numFmtId="2" fontId="30" fillId="0" borderId="29" xfId="0" applyNumberFormat="1" applyFont="1" applyBorder="1" applyAlignment="1">
      <alignment vertical="top" wrapText="1"/>
    </xf>
    <xf numFmtId="0" fontId="10" fillId="2" borderId="3" xfId="0" applyFont="1" applyFill="1" applyBorder="1" applyAlignment="1">
      <alignment horizontal="center" vertical="top" wrapText="1"/>
    </xf>
    <xf numFmtId="0" fontId="27" fillId="2" borderId="6" xfId="0" applyFont="1" applyFill="1" applyBorder="1" applyAlignment="1">
      <alignment vertical="top" wrapText="1"/>
    </xf>
    <xf numFmtId="0" fontId="0" fillId="2" borderId="0" xfId="0" applyFill="1" applyAlignment="1">
      <alignment wrapText="1"/>
    </xf>
    <xf numFmtId="2" fontId="30" fillId="3" borderId="6" xfId="0" applyNumberFormat="1" applyFont="1" applyFill="1" applyBorder="1" applyAlignment="1">
      <alignment vertical="top" wrapText="1"/>
    </xf>
    <xf numFmtId="2" fontId="0" fillId="0" borderId="0" xfId="0" applyNumberFormat="1"/>
    <xf numFmtId="2" fontId="23" fillId="0" borderId="6" xfId="0" applyNumberFormat="1" applyFont="1" applyBorder="1" applyAlignment="1">
      <alignment horizontal="center" vertical="top" wrapText="1"/>
    </xf>
    <xf numFmtId="2" fontId="30" fillId="0" borderId="6" xfId="0" applyNumberFormat="1" applyFont="1" applyBorder="1" applyAlignment="1">
      <alignment horizontal="center" vertical="top" wrapText="1"/>
    </xf>
    <xf numFmtId="2" fontId="0" fillId="0" borderId="0" xfId="0" applyNumberFormat="1" applyAlignment="1">
      <alignment wrapText="1"/>
    </xf>
    <xf numFmtId="2" fontId="0" fillId="2" borderId="0" xfId="0" applyNumberFormat="1" applyFill="1" applyAlignment="1">
      <alignment wrapText="1"/>
    </xf>
    <xf numFmtId="2" fontId="19" fillId="3" borderId="6" xfId="0" applyNumberFormat="1" applyFont="1" applyFill="1" applyBorder="1" applyAlignment="1">
      <alignment vertical="top" wrapText="1"/>
    </xf>
    <xf numFmtId="2" fontId="19" fillId="3" borderId="5" xfId="0" applyNumberFormat="1" applyFont="1" applyFill="1" applyBorder="1" applyAlignment="1">
      <alignment vertical="top" wrapText="1"/>
    </xf>
    <xf numFmtId="2" fontId="19" fillId="3" borderId="25" xfId="0" applyNumberFormat="1" applyFont="1" applyFill="1" applyBorder="1" applyAlignment="1">
      <alignment vertical="top" wrapText="1"/>
    </xf>
    <xf numFmtId="2" fontId="20" fillId="3" borderId="6" xfId="0" applyNumberFormat="1" applyFont="1" applyFill="1" applyBorder="1" applyAlignment="1">
      <alignment horizontal="center" vertical="top" wrapText="1"/>
    </xf>
    <xf numFmtId="164" fontId="31" fillId="0" borderId="6" xfId="0" applyNumberFormat="1" applyFont="1" applyBorder="1" applyAlignment="1">
      <alignment vertical="top" wrapText="1"/>
    </xf>
    <xf numFmtId="0" fontId="10" fillId="0" borderId="8" xfId="0" applyFont="1" applyBorder="1" applyAlignment="1">
      <alignment horizontal="center" vertical="top" wrapText="1"/>
    </xf>
    <xf numFmtId="2" fontId="19" fillId="0" borderId="8" xfId="0" applyNumberFormat="1" applyFont="1" applyBorder="1" applyAlignment="1">
      <alignment vertical="top" wrapText="1"/>
    </xf>
    <xf numFmtId="0" fontId="0" fillId="3" borderId="0" xfId="0" applyFill="1"/>
    <xf numFmtId="4" fontId="19" fillId="0" borderId="8" xfId="0" applyNumberFormat="1" applyFont="1" applyBorder="1" applyAlignment="1">
      <alignment vertical="top" wrapText="1"/>
    </xf>
    <xf numFmtId="4" fontId="19" fillId="0" borderId="16" xfId="0" applyNumberFormat="1" applyFont="1" applyBorder="1" applyAlignment="1">
      <alignment vertical="top"/>
    </xf>
    <xf numFmtId="4" fontId="31" fillId="0" borderId="16" xfId="0" applyNumberFormat="1" applyFont="1" applyBorder="1" applyAlignment="1">
      <alignment vertical="top"/>
    </xf>
    <xf numFmtId="4" fontId="19" fillId="0" borderId="24" xfId="0" applyNumberFormat="1" applyFont="1" applyBorder="1" applyAlignment="1">
      <alignment vertical="top"/>
    </xf>
    <xf numFmtId="2" fontId="19" fillId="0" borderId="16" xfId="0" applyNumberFormat="1" applyFont="1" applyBorder="1" applyAlignment="1">
      <alignment vertical="top" wrapText="1"/>
    </xf>
    <xf numFmtId="4" fontId="19" fillId="0" borderId="19" xfId="0" applyNumberFormat="1" applyFont="1" applyBorder="1" applyAlignment="1">
      <alignment vertical="top"/>
    </xf>
    <xf numFmtId="4" fontId="31" fillId="0" borderId="19" xfId="0" applyNumberFormat="1" applyFont="1" applyBorder="1" applyAlignment="1">
      <alignment vertical="top"/>
    </xf>
    <xf numFmtId="164" fontId="30" fillId="0" borderId="6" xfId="0" applyNumberFormat="1" applyFont="1" applyBorder="1" applyAlignment="1">
      <alignment vertical="top" wrapText="1"/>
    </xf>
    <xf numFmtId="165" fontId="19" fillId="0" borderId="16" xfId="0" applyNumberFormat="1" applyFont="1" applyBorder="1" applyAlignment="1">
      <alignment vertical="top"/>
    </xf>
    <xf numFmtId="165" fontId="30" fillId="0" borderId="16" xfId="0" applyNumberFormat="1" applyFont="1" applyBorder="1" applyAlignment="1">
      <alignment vertical="top"/>
    </xf>
    <xf numFmtId="165" fontId="19" fillId="0" borderId="8" xfId="0" applyNumberFormat="1" applyFont="1" applyBorder="1" applyAlignment="1">
      <alignment vertical="top" wrapText="1"/>
    </xf>
    <xf numFmtId="0" fontId="1" fillId="3" borderId="0" xfId="0" applyFont="1" applyFill="1" applyAlignment="1">
      <alignment horizontal="left" indent="15"/>
    </xf>
    <xf numFmtId="0" fontId="1" fillId="3" borderId="0" xfId="0" applyFont="1" applyFill="1" applyAlignment="1"/>
    <xf numFmtId="0" fontId="7" fillId="3" borderId="0" xfId="0" applyFont="1" applyFill="1" applyAlignment="1">
      <alignment horizontal="center"/>
    </xf>
    <xf numFmtId="0" fontId="22" fillId="3" borderId="0" xfId="0" applyFont="1" applyFill="1"/>
    <xf numFmtId="0" fontId="11" fillId="3" borderId="0" xfId="0" applyFont="1" applyFill="1" applyAlignment="1">
      <alignment wrapText="1"/>
    </xf>
    <xf numFmtId="0" fontId="17" fillId="3" borderId="0" xfId="0" applyFont="1" applyFill="1" applyAlignment="1">
      <alignment horizontal="left" wrapText="1"/>
    </xf>
    <xf numFmtId="0" fontId="0" fillId="3" borderId="0" xfId="0" applyFill="1" applyAlignment="1">
      <alignment wrapText="1"/>
    </xf>
    <xf numFmtId="0" fontId="2" fillId="3" borderId="0" xfId="0" applyFont="1" applyFill="1" applyAlignment="1">
      <alignment horizontal="center"/>
    </xf>
    <xf numFmtId="0" fontId="1" fillId="3" borderId="0" xfId="0" applyFont="1" applyFill="1" applyAlignment="1">
      <alignment horizontal="justify"/>
    </xf>
    <xf numFmtId="0" fontId="18" fillId="0" borderId="7" xfId="0" applyFont="1" applyBorder="1" applyAlignment="1">
      <alignment vertical="top" wrapText="1"/>
    </xf>
    <xf numFmtId="0" fontId="24" fillId="0" borderId="1" xfId="0" applyFont="1" applyBorder="1" applyAlignment="1">
      <alignment horizontal="center" wrapText="1"/>
    </xf>
    <xf numFmtId="0" fontId="24" fillId="0" borderId="1" xfId="0" applyFont="1" applyBorder="1" applyAlignment="1">
      <alignment wrapText="1"/>
    </xf>
    <xf numFmtId="0" fontId="24" fillId="0" borderId="2" xfId="0" applyFont="1" applyBorder="1" applyAlignment="1">
      <alignment horizontal="center" wrapText="1"/>
    </xf>
    <xf numFmtId="0" fontId="24" fillId="0" borderId="2" xfId="0" applyFont="1" applyBorder="1" applyAlignment="1">
      <alignment wrapText="1"/>
    </xf>
    <xf numFmtId="0" fontId="16" fillId="0" borderId="2" xfId="0" applyFont="1" applyBorder="1" applyAlignment="1">
      <alignment wrapText="1"/>
    </xf>
    <xf numFmtId="0" fontId="16" fillId="0" borderId="3" xfId="0" applyFont="1" applyBorder="1" applyAlignment="1">
      <alignment vertical="top" wrapText="1"/>
    </xf>
    <xf numFmtId="0" fontId="16" fillId="0" borderId="6" xfId="0" applyFont="1" applyBorder="1" applyAlignment="1">
      <alignment horizontal="center" vertical="top" wrapText="1"/>
    </xf>
    <xf numFmtId="0" fontId="16" fillId="0" borderId="6" xfId="0" applyFont="1" applyBorder="1" applyAlignment="1">
      <alignment vertical="top" wrapText="1"/>
    </xf>
    <xf numFmtId="0" fontId="24" fillId="0" borderId="6" xfId="0" applyFont="1" applyBorder="1" applyAlignment="1">
      <alignment horizontal="center" vertical="top" wrapText="1"/>
    </xf>
    <xf numFmtId="0" fontId="24" fillId="0" borderId="8" xfId="0" applyFont="1" applyBorder="1" applyAlignment="1">
      <alignment horizontal="center" vertical="top" wrapText="1"/>
    </xf>
    <xf numFmtId="0" fontId="24" fillId="0" borderId="17" xfId="0" applyFont="1" applyBorder="1" applyAlignment="1">
      <alignment horizontal="center" vertical="top" wrapText="1"/>
    </xf>
    <xf numFmtId="0" fontId="24" fillId="0" borderId="19" xfId="0" applyFont="1" applyBorder="1" applyAlignment="1">
      <alignment horizontal="center" vertical="top" wrapText="1"/>
    </xf>
    <xf numFmtId="0" fontId="12" fillId="0" borderId="16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0" fillId="0" borderId="8" xfId="0" applyBorder="1" applyAlignment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30" fillId="0" borderId="1" xfId="0" applyNumberFormat="1" applyFont="1" applyBorder="1" applyAlignment="1">
      <alignment vertical="top" wrapText="1"/>
    </xf>
    <xf numFmtId="2" fontId="30" fillId="0" borderId="3" xfId="0" applyNumberFormat="1" applyFont="1" applyBorder="1" applyAlignment="1">
      <alignment vertical="top" wrapText="1"/>
    </xf>
    <xf numFmtId="2" fontId="19" fillId="0" borderId="1" xfId="0" applyNumberFormat="1" applyFont="1" applyBorder="1" applyAlignment="1">
      <alignment vertical="top" wrapText="1"/>
    </xf>
    <xf numFmtId="2" fontId="19" fillId="0" borderId="3" xfId="0" applyNumberFormat="1" applyFont="1" applyBorder="1" applyAlignment="1">
      <alignment vertical="top" wrapText="1"/>
    </xf>
    <xf numFmtId="2" fontId="30" fillId="0" borderId="1" xfId="0" applyNumberFormat="1" applyFont="1" applyBorder="1" applyAlignment="1">
      <alignment horizontal="right" vertical="top" wrapText="1"/>
    </xf>
    <xf numFmtId="2" fontId="30" fillId="0" borderId="3" xfId="0" applyNumberFormat="1" applyFont="1" applyBorder="1" applyAlignment="1">
      <alignment horizontal="right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27" fillId="0" borderId="1" xfId="0" applyFont="1" applyBorder="1" applyAlignment="1">
      <alignment horizontal="center" vertical="top" wrapText="1"/>
    </xf>
    <xf numFmtId="0" fontId="27" fillId="0" borderId="3" xfId="0" applyFont="1" applyBorder="1" applyAlignment="1">
      <alignment horizontal="center" vertical="top" wrapText="1"/>
    </xf>
    <xf numFmtId="2" fontId="23" fillId="0" borderId="1" xfId="0" applyNumberFormat="1" applyFont="1" applyBorder="1" applyAlignment="1">
      <alignment horizontal="center" vertical="top" wrapText="1"/>
    </xf>
    <xf numFmtId="2" fontId="23" fillId="0" borderId="3" xfId="0" applyNumberFormat="1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Alignment="1">
      <alignment horizontal="left" vertical="top" wrapText="1"/>
    </xf>
    <xf numFmtId="2" fontId="31" fillId="0" borderId="1" xfId="0" applyNumberFormat="1" applyFont="1" applyBorder="1" applyAlignment="1">
      <alignment vertical="top" wrapText="1"/>
    </xf>
    <xf numFmtId="2" fontId="31" fillId="0" borderId="3" xfId="0" applyNumberFormat="1" applyFont="1" applyBorder="1" applyAlignment="1">
      <alignment vertical="top" wrapText="1"/>
    </xf>
    <xf numFmtId="0" fontId="23" fillId="0" borderId="1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vertical="top" wrapText="1"/>
    </xf>
    <xf numFmtId="2" fontId="30" fillId="0" borderId="1" xfId="0" applyNumberFormat="1" applyFont="1" applyBorder="1" applyAlignment="1">
      <alignment horizontal="center" vertical="top" wrapText="1"/>
    </xf>
    <xf numFmtId="2" fontId="30" fillId="0" borderId="3" xfId="0" applyNumberFormat="1" applyFont="1" applyBorder="1" applyAlignment="1">
      <alignment horizontal="center" vertical="top" wrapText="1"/>
    </xf>
    <xf numFmtId="49" fontId="10" fillId="0" borderId="18" xfId="0" applyNumberFormat="1" applyFont="1" applyBorder="1" applyAlignment="1">
      <alignment horizontal="center" vertical="top" wrapText="1"/>
    </xf>
    <xf numFmtId="49" fontId="10" fillId="0" borderId="17" xfId="0" applyNumberFormat="1" applyFont="1" applyBorder="1" applyAlignment="1">
      <alignment horizontal="center" vertical="top" wrapText="1"/>
    </xf>
    <xf numFmtId="49" fontId="10" fillId="0" borderId="9" xfId="0" applyNumberFormat="1" applyFont="1" applyBorder="1" applyAlignment="1">
      <alignment horizontal="center" vertical="top" wrapText="1"/>
    </xf>
    <xf numFmtId="49" fontId="10" fillId="0" borderId="11" xfId="0" applyNumberFormat="1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27" fillId="0" borderId="6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3" xfId="0" applyNumberFormat="1" applyFont="1" applyBorder="1" applyAlignment="1">
      <alignment horizontal="center" vertical="top" wrapText="1"/>
    </xf>
    <xf numFmtId="2" fontId="30" fillId="0" borderId="2" xfId="0" applyNumberFormat="1" applyFont="1" applyBorder="1" applyAlignment="1">
      <alignment horizontal="right" vertical="top" wrapText="1"/>
    </xf>
    <xf numFmtId="2" fontId="30" fillId="0" borderId="9" xfId="0" applyNumberFormat="1" applyFont="1" applyBorder="1" applyAlignment="1">
      <alignment horizontal="right" vertical="top" wrapText="1"/>
    </xf>
    <xf numFmtId="2" fontId="30" fillId="0" borderId="11" xfId="0" applyNumberFormat="1" applyFont="1" applyBorder="1" applyAlignment="1">
      <alignment horizontal="right" vertical="top" wrapText="1"/>
    </xf>
    <xf numFmtId="2" fontId="30" fillId="0" borderId="18" xfId="0" applyNumberFormat="1" applyFont="1" applyBorder="1" applyAlignment="1">
      <alignment horizontal="right" vertical="top" wrapText="1"/>
    </xf>
    <xf numFmtId="2" fontId="30" fillId="0" borderId="17" xfId="0" applyNumberFormat="1" applyFont="1" applyBorder="1" applyAlignment="1">
      <alignment horizontal="right" vertical="top" wrapText="1"/>
    </xf>
    <xf numFmtId="2" fontId="30" fillId="0" borderId="27" xfId="0" applyNumberFormat="1" applyFont="1" applyBorder="1" applyAlignment="1">
      <alignment horizontal="right" vertical="top" wrapText="1"/>
    </xf>
    <xf numFmtId="2" fontId="30" fillId="0" borderId="28" xfId="0" applyNumberFormat="1" applyFont="1" applyBorder="1" applyAlignment="1">
      <alignment horizontal="right" vertical="top" wrapText="1"/>
    </xf>
    <xf numFmtId="0" fontId="24" fillId="0" borderId="9" xfId="0" applyFont="1" applyBorder="1" applyAlignment="1">
      <alignment horizontal="center" wrapText="1"/>
    </xf>
    <xf numFmtId="0" fontId="24" fillId="0" borderId="7" xfId="0" applyFont="1" applyBorder="1" applyAlignment="1">
      <alignment horizontal="center" wrapText="1"/>
    </xf>
    <xf numFmtId="0" fontId="24" fillId="0" borderId="4" xfId="0" applyFont="1" applyBorder="1" applyAlignment="1">
      <alignment horizontal="center" wrapText="1"/>
    </xf>
    <xf numFmtId="0" fontId="24" fillId="0" borderId="10" xfId="0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24" fillId="0" borderId="5" xfId="0" applyFont="1" applyBorder="1" applyAlignment="1">
      <alignment horizontal="center" wrapText="1"/>
    </xf>
    <xf numFmtId="0" fontId="16" fillId="0" borderId="10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5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0" fontId="16" fillId="0" borderId="8" xfId="0" applyFont="1" applyBorder="1" applyAlignment="1">
      <alignment wrapText="1"/>
    </xf>
    <xf numFmtId="0" fontId="16" fillId="0" borderId="6" xfId="0" applyFont="1" applyBorder="1" applyAlignment="1">
      <alignment wrapText="1"/>
    </xf>
    <xf numFmtId="0" fontId="24" fillId="0" borderId="11" xfId="0" applyFont="1" applyBorder="1" applyAlignment="1">
      <alignment horizontal="center" wrapText="1"/>
    </xf>
    <xf numFmtId="0" fontId="24" fillId="0" borderId="8" xfId="0" applyFont="1" applyBorder="1" applyAlignment="1">
      <alignment horizontal="center" wrapText="1"/>
    </xf>
    <xf numFmtId="0" fontId="24" fillId="0" borderId="6" xfId="0" applyFont="1" applyBorder="1" applyAlignment="1">
      <alignment horizontal="center" wrapText="1"/>
    </xf>
    <xf numFmtId="0" fontId="24" fillId="0" borderId="0" xfId="0" applyFont="1" applyBorder="1" applyAlignment="1">
      <alignment horizontal="center" wrapText="1"/>
    </xf>
    <xf numFmtId="0" fontId="0" fillId="0" borderId="0" xfId="0" applyAlignment="1"/>
    <xf numFmtId="0" fontId="16" fillId="0" borderId="8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8" fillId="0" borderId="22" xfId="0" applyFont="1" applyBorder="1" applyAlignment="1">
      <alignment horizontal="center" vertical="top" wrapText="1"/>
    </xf>
    <xf numFmtId="0" fontId="18" fillId="0" borderId="21" xfId="0" applyFont="1" applyBorder="1" applyAlignment="1">
      <alignment horizontal="center" vertical="top" wrapText="1"/>
    </xf>
    <xf numFmtId="0" fontId="0" fillId="0" borderId="21" xfId="0" applyBorder="1" applyAlignment="1">
      <alignment wrapText="1"/>
    </xf>
    <xf numFmtId="0" fontId="0" fillId="0" borderId="20" xfId="0" applyBorder="1" applyAlignment="1">
      <alignment wrapText="1"/>
    </xf>
    <xf numFmtId="0" fontId="16" fillId="0" borderId="0" xfId="0" applyFont="1" applyAlignment="1">
      <alignment horizontal="center"/>
    </xf>
    <xf numFmtId="0" fontId="24" fillId="0" borderId="1" xfId="0" applyFont="1" applyBorder="1" applyAlignment="1">
      <alignment horizontal="center" vertical="top" wrapText="1"/>
    </xf>
    <xf numFmtId="0" fontId="24" fillId="0" borderId="3" xfId="0" applyFont="1" applyBorder="1" applyAlignment="1">
      <alignment horizontal="center" vertical="top" wrapText="1"/>
    </xf>
    <xf numFmtId="0" fontId="24" fillId="0" borderId="9" xfId="0" applyFont="1" applyBorder="1" applyAlignment="1">
      <alignment horizontal="center" vertical="top" wrapText="1"/>
    </xf>
    <xf numFmtId="0" fontId="24" fillId="0" borderId="4" xfId="0" applyFont="1" applyBorder="1" applyAlignment="1">
      <alignment horizontal="center" vertical="top" wrapText="1"/>
    </xf>
    <xf numFmtId="0" fontId="24" fillId="0" borderId="11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4" fillId="0" borderId="15" xfId="0" applyFont="1" applyBorder="1" applyAlignment="1">
      <alignment horizontal="center" vertical="top" wrapText="1"/>
    </xf>
    <xf numFmtId="0" fontId="24" fillId="0" borderId="14" xfId="0" applyFont="1" applyBorder="1" applyAlignment="1">
      <alignment horizontal="center" vertical="top" wrapText="1"/>
    </xf>
    <xf numFmtId="0" fontId="24" fillId="0" borderId="13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27" fillId="2" borderId="15" xfId="0" applyFont="1" applyFill="1" applyBorder="1" applyAlignment="1">
      <alignment horizontal="center" vertical="top" wrapText="1"/>
    </xf>
    <xf numFmtId="0" fontId="27" fillId="2" borderId="13" xfId="0" applyFont="1" applyFill="1" applyBorder="1" applyAlignment="1">
      <alignment horizontal="center" vertical="top" wrapText="1"/>
    </xf>
    <xf numFmtId="2" fontId="19" fillId="2" borderId="15" xfId="0" applyNumberFormat="1" applyFont="1" applyFill="1" applyBorder="1" applyAlignment="1">
      <alignment horizontal="right" vertical="top" wrapText="1"/>
    </xf>
    <xf numFmtId="2" fontId="19" fillId="2" borderId="13" xfId="0" applyNumberFormat="1" applyFont="1" applyFill="1" applyBorder="1" applyAlignment="1">
      <alignment horizontal="right" vertical="top" wrapText="1"/>
    </xf>
    <xf numFmtId="0" fontId="27" fillId="0" borderId="15" xfId="0" applyFont="1" applyBorder="1" applyAlignment="1">
      <alignment horizontal="center" vertical="top" wrapText="1"/>
    </xf>
    <xf numFmtId="0" fontId="27" fillId="0" borderId="13" xfId="0" applyFont="1" applyBorder="1" applyAlignment="1">
      <alignment horizontal="center" vertical="top" wrapText="1"/>
    </xf>
    <xf numFmtId="2" fontId="30" fillId="0" borderId="15" xfId="0" applyNumberFormat="1" applyFont="1" applyBorder="1" applyAlignment="1">
      <alignment vertical="top" wrapText="1"/>
    </xf>
    <xf numFmtId="2" fontId="30" fillId="0" borderId="13" xfId="0" applyNumberFormat="1" applyFont="1" applyBorder="1" applyAlignment="1">
      <alignment vertical="top" wrapText="1"/>
    </xf>
    <xf numFmtId="2" fontId="19" fillId="0" borderId="15" xfId="0" applyNumberFormat="1" applyFont="1" applyBorder="1" applyAlignment="1">
      <alignment vertical="top" wrapText="1"/>
    </xf>
    <xf numFmtId="2" fontId="19" fillId="0" borderId="13" xfId="0" applyNumberFormat="1" applyFont="1" applyBorder="1" applyAlignment="1">
      <alignment vertical="top" wrapText="1"/>
    </xf>
    <xf numFmtId="2" fontId="30" fillId="0" borderId="15" xfId="0" applyNumberFormat="1" applyFont="1" applyBorder="1" applyAlignment="1">
      <alignment horizontal="right" vertical="top" wrapText="1"/>
    </xf>
    <xf numFmtId="2" fontId="30" fillId="0" borderId="13" xfId="0" applyNumberFormat="1" applyFont="1" applyBorder="1" applyAlignment="1">
      <alignment horizontal="right" vertical="top" wrapText="1"/>
    </xf>
    <xf numFmtId="2" fontId="19" fillId="0" borderId="15" xfId="0" applyNumberFormat="1" applyFont="1" applyBorder="1" applyAlignment="1">
      <alignment horizontal="right" vertical="top" wrapText="1"/>
    </xf>
    <xf numFmtId="2" fontId="19" fillId="0" borderId="13" xfId="0" applyNumberFormat="1" applyFont="1" applyBorder="1" applyAlignment="1">
      <alignment horizontal="right" vertical="top" wrapText="1"/>
    </xf>
    <xf numFmtId="2" fontId="19" fillId="3" borderId="15" xfId="0" applyNumberFormat="1" applyFont="1" applyFill="1" applyBorder="1" applyAlignment="1">
      <alignment horizontal="right" vertical="top" wrapText="1"/>
    </xf>
    <xf numFmtId="2" fontId="19" fillId="3" borderId="13" xfId="0" applyNumberFormat="1" applyFont="1" applyFill="1" applyBorder="1" applyAlignment="1">
      <alignment horizontal="right" vertical="top" wrapText="1"/>
    </xf>
    <xf numFmtId="2" fontId="30" fillId="3" borderId="15" xfId="0" applyNumberFormat="1" applyFont="1" applyFill="1" applyBorder="1" applyAlignment="1">
      <alignment horizontal="right" vertical="top" wrapText="1"/>
    </xf>
    <xf numFmtId="2" fontId="30" fillId="3" borderId="13" xfId="0" applyNumberFormat="1" applyFont="1" applyFill="1" applyBorder="1" applyAlignment="1">
      <alignment horizontal="right" vertical="top" wrapText="1"/>
    </xf>
    <xf numFmtId="2" fontId="19" fillId="3" borderId="15" xfId="0" applyNumberFormat="1" applyFont="1" applyFill="1" applyBorder="1" applyAlignment="1">
      <alignment vertical="top" wrapText="1"/>
    </xf>
    <xf numFmtId="2" fontId="19" fillId="3" borderId="13" xfId="0" applyNumberFormat="1" applyFont="1" applyFill="1" applyBorder="1" applyAlignment="1">
      <alignment vertical="top" wrapText="1"/>
    </xf>
    <xf numFmtId="164" fontId="19" fillId="0" borderId="15" xfId="0" applyNumberFormat="1" applyFont="1" applyBorder="1" applyAlignment="1">
      <alignment horizontal="right" vertical="top" wrapText="1"/>
    </xf>
    <xf numFmtId="164" fontId="19" fillId="0" borderId="13" xfId="0" applyNumberFormat="1" applyFont="1" applyBorder="1" applyAlignment="1">
      <alignment horizontal="right" vertical="top" wrapText="1"/>
    </xf>
    <xf numFmtId="164" fontId="30" fillId="0" borderId="15" xfId="0" applyNumberFormat="1" applyFont="1" applyBorder="1" applyAlignment="1">
      <alignment vertical="top" wrapText="1"/>
    </xf>
    <xf numFmtId="164" fontId="30" fillId="0" borderId="13" xfId="0" applyNumberFormat="1" applyFont="1" applyBorder="1" applyAlignment="1">
      <alignment vertical="top" wrapText="1"/>
    </xf>
    <xf numFmtId="164" fontId="19" fillId="0" borderId="15" xfId="0" applyNumberFormat="1" applyFont="1" applyBorder="1" applyAlignment="1">
      <alignment vertical="top" wrapText="1"/>
    </xf>
    <xf numFmtId="164" fontId="19" fillId="0" borderId="13" xfId="0" applyNumberFormat="1" applyFont="1" applyBorder="1" applyAlignment="1">
      <alignment vertical="top" wrapText="1"/>
    </xf>
    <xf numFmtId="0" fontId="26" fillId="0" borderId="15" xfId="0" applyFont="1" applyBorder="1" applyAlignment="1">
      <alignment vertical="top" wrapText="1"/>
    </xf>
    <xf numFmtId="0" fontId="26" fillId="0" borderId="13" xfId="0" applyFont="1" applyBorder="1" applyAlignment="1">
      <alignment vertical="top" wrapText="1"/>
    </xf>
    <xf numFmtId="2" fontId="20" fillId="3" borderId="15" xfId="0" applyNumberFormat="1" applyFont="1" applyFill="1" applyBorder="1" applyAlignment="1">
      <alignment horizontal="center" vertical="top" wrapText="1"/>
    </xf>
    <xf numFmtId="2" fontId="20" fillId="3" borderId="13" xfId="0" applyNumberFormat="1" applyFont="1" applyFill="1" applyBorder="1" applyAlignment="1">
      <alignment horizontal="center" vertical="top" wrapText="1"/>
    </xf>
    <xf numFmtId="0" fontId="27" fillId="0" borderId="9" xfId="0" applyFont="1" applyBorder="1" applyAlignment="1">
      <alignment horizontal="center" vertical="top" wrapText="1"/>
    </xf>
    <xf numFmtId="2" fontId="19" fillId="3" borderId="30" xfId="0" applyNumberFormat="1" applyFont="1" applyFill="1" applyBorder="1" applyAlignment="1">
      <alignment horizontal="right" vertical="top" wrapText="1"/>
    </xf>
    <xf numFmtId="2" fontId="19" fillId="3" borderId="31" xfId="0" applyNumberFormat="1" applyFont="1" applyFill="1" applyBorder="1" applyAlignment="1">
      <alignment horizontal="right" vertical="top" wrapText="1"/>
    </xf>
    <xf numFmtId="0" fontId="27" fillId="0" borderId="22" xfId="0" applyFont="1" applyBorder="1" applyAlignment="1">
      <alignment horizontal="center" vertical="top" wrapText="1"/>
    </xf>
    <xf numFmtId="0" fontId="27" fillId="0" borderId="25" xfId="0" applyFont="1" applyBorder="1" applyAlignment="1">
      <alignment horizontal="center" vertical="top" wrapText="1"/>
    </xf>
    <xf numFmtId="2" fontId="19" fillId="3" borderId="26" xfId="0" applyNumberFormat="1" applyFont="1" applyFill="1" applyBorder="1" applyAlignment="1">
      <alignment horizontal="right" vertical="top" wrapText="1"/>
    </xf>
    <xf numFmtId="2" fontId="19" fillId="3" borderId="25" xfId="0" applyNumberFormat="1" applyFont="1" applyFill="1" applyBorder="1" applyAlignment="1">
      <alignment horizontal="right" vertical="top" wrapText="1"/>
    </xf>
    <xf numFmtId="0" fontId="14" fillId="0" borderId="0" xfId="0" applyFont="1" applyBorder="1" applyAlignment="1">
      <alignment horizontal="left" vertical="top" wrapText="1"/>
    </xf>
    <xf numFmtId="0" fontId="16" fillId="0" borderId="0" xfId="0" applyFont="1" applyAlignment="1"/>
    <xf numFmtId="0" fontId="22" fillId="0" borderId="0" xfId="0" applyFont="1" applyAlignment="1"/>
    <xf numFmtId="0" fontId="28" fillId="0" borderId="0" xfId="0" applyFont="1" applyAlignment="1">
      <alignment horizontal="justify" vertical="top" wrapText="1"/>
    </xf>
    <xf numFmtId="0" fontId="16" fillId="0" borderId="0" xfId="0" applyFont="1" applyAlignment="1">
      <alignment horizontal="left"/>
    </xf>
    <xf numFmtId="0" fontId="24" fillId="0" borderId="0" xfId="0" applyFont="1" applyAlignment="1">
      <alignment horizontal="left" vertical="top" wrapText="1"/>
    </xf>
    <xf numFmtId="0" fontId="33" fillId="0" borderId="0" xfId="0" applyFont="1"/>
    <xf numFmtId="0" fontId="16" fillId="0" borderId="0" xfId="0" applyFont="1" applyAlignment="1">
      <alignment horizontal="left"/>
    </xf>
    <xf numFmtId="0" fontId="16" fillId="0" borderId="0" xfId="0" applyFont="1"/>
    <xf numFmtId="0" fontId="33" fillId="0" borderId="23" xfId="0" applyFont="1" applyBorder="1" applyAlignment="1">
      <alignment horizontal="center"/>
    </xf>
    <xf numFmtId="0" fontId="18" fillId="0" borderId="0" xfId="0" applyFont="1" applyAlignment="1">
      <alignment horizontal="left"/>
    </xf>
    <xf numFmtId="0" fontId="16" fillId="0" borderId="0" xfId="0" applyFont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74;&#1090;&#1086;&#1084;&#1072;&#1090;&#1080;&#1079;&#1086;&#1074;&#1072;&#1085;&#1072;%20&#1079;&#1074;&#1077;&#1076;&#1077;&#1085;&#1072;%20&#1090;&#1072;&#1073;&#1083;&#1080;&#1094;&#1103;%20&#1076;&#1083;&#1103;%20&#1090;&#1072;&#1088;&#1080;&#1092;&#1110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итрати 2018"/>
      <sheetName val="витрати 2019"/>
      <sheetName val="Витрати 2019-2020"/>
      <sheetName val="Лист1"/>
      <sheetName val="Витрати 20 -21"/>
    </sheetNames>
    <sheetDataSet>
      <sheetData sheetId="0"/>
      <sheetData sheetId="1"/>
      <sheetData sheetId="2"/>
      <sheetData sheetId="3"/>
      <sheetData sheetId="4">
        <row r="5">
          <cell r="CZ5">
            <v>7.835</v>
          </cell>
        </row>
        <row r="14">
          <cell r="C14">
            <v>190.05099999999999</v>
          </cell>
          <cell r="D14">
            <v>40.524999999999999</v>
          </cell>
          <cell r="S14">
            <v>0.6</v>
          </cell>
          <cell r="T14">
            <v>0.13</v>
          </cell>
          <cell r="V14">
            <v>35.770000000000003</v>
          </cell>
          <cell r="W14">
            <v>7.63</v>
          </cell>
          <cell r="AE14">
            <v>1.23</v>
          </cell>
          <cell r="AF14">
            <v>0.26</v>
          </cell>
          <cell r="AH14">
            <v>6.99</v>
          </cell>
          <cell r="AI14">
            <v>1.49</v>
          </cell>
          <cell r="AN14">
            <v>4.6900000000000004</v>
          </cell>
          <cell r="AO14">
            <v>1</v>
          </cell>
          <cell r="AT14">
            <v>17.09</v>
          </cell>
          <cell r="AU14">
            <v>3.64</v>
          </cell>
          <cell r="BC14">
            <v>14.52</v>
          </cell>
          <cell r="BD14">
            <v>3.07</v>
          </cell>
          <cell r="BI14">
            <v>3.61</v>
          </cell>
          <cell r="BJ14">
            <v>0.76</v>
          </cell>
          <cell r="BO14">
            <v>7.6</v>
          </cell>
          <cell r="BP14">
            <v>1.62</v>
          </cell>
          <cell r="BU14">
            <v>0.63</v>
          </cell>
          <cell r="BV14">
            <v>0.14000000000000001</v>
          </cell>
          <cell r="CG14">
            <v>0</v>
          </cell>
          <cell r="CH14">
            <v>0</v>
          </cell>
          <cell r="CJ14">
            <v>8.3800000000000008</v>
          </cell>
          <cell r="CK14">
            <v>1.79</v>
          </cell>
          <cell r="DB14">
            <v>209539.24</v>
          </cell>
          <cell r="DC14">
            <v>44683.01</v>
          </cell>
          <cell r="DK14">
            <v>15036.25</v>
          </cell>
          <cell r="DL14">
            <v>3207.24</v>
          </cell>
          <cell r="DR14">
            <v>538.13</v>
          </cell>
          <cell r="DS14">
            <v>52.27</v>
          </cell>
        </row>
        <row r="28">
          <cell r="BL28">
            <v>3.26</v>
          </cell>
          <cell r="BM28">
            <v>3.23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4:AB77"/>
  <sheetViews>
    <sheetView view="pageBreakPreview" zoomScale="60" workbookViewId="0">
      <pane xSplit="8" ySplit="12" topLeftCell="I31" activePane="bottomRight" state="frozen"/>
      <selection pane="topRight" activeCell="I1" sqref="I1"/>
      <selection pane="bottomLeft" activeCell="A13" sqref="A13"/>
      <selection pane="bottomRight" activeCell="T75" sqref="T75"/>
    </sheetView>
  </sheetViews>
  <sheetFormatPr defaultRowHeight="15"/>
  <cols>
    <col min="1" max="1" width="11.28515625" customWidth="1"/>
    <col min="2" max="2" width="56.5703125" customWidth="1"/>
    <col min="3" max="3" width="13.28515625" customWidth="1"/>
    <col min="4" max="4" width="17" customWidth="1"/>
    <col min="5" max="7" width="16" customWidth="1"/>
    <col min="8" max="8" width="15.85546875" customWidth="1"/>
    <col min="9" max="9" width="15" customWidth="1"/>
    <col min="10" max="10" width="17.5703125" customWidth="1"/>
    <col min="11" max="11" width="19.42578125" customWidth="1"/>
    <col min="12" max="12" width="13.28515625" customWidth="1"/>
    <col min="13" max="13" width="15" customWidth="1"/>
    <col min="14" max="14" width="13" customWidth="1"/>
    <col min="15" max="15" width="16.140625" customWidth="1"/>
    <col min="16" max="16" width="18.28515625" customWidth="1"/>
    <col min="17" max="17" width="15.85546875" customWidth="1"/>
    <col min="18" max="18" width="15.140625" customWidth="1"/>
    <col min="19" max="19" width="18" customWidth="1"/>
    <col min="20" max="20" width="12.85546875" customWidth="1"/>
    <col min="21" max="21" width="13.85546875" customWidth="1"/>
    <col min="22" max="22" width="14.85546875" customWidth="1"/>
    <col min="23" max="23" width="14.5703125" customWidth="1"/>
    <col min="24" max="24" width="15.85546875" customWidth="1"/>
    <col min="25" max="25" width="14.7109375" customWidth="1"/>
    <col min="26" max="26" width="13.85546875" customWidth="1"/>
    <col min="27" max="27" width="16" customWidth="1"/>
  </cols>
  <sheetData>
    <row r="4" spans="1:27" ht="23.25">
      <c r="A4" s="1"/>
      <c r="U4" s="236" t="s">
        <v>0</v>
      </c>
      <c r="V4" s="237"/>
      <c r="W4" s="237"/>
      <c r="X4" s="237"/>
      <c r="Y4" s="237"/>
      <c r="Z4" s="237"/>
      <c r="AA4" s="237"/>
    </row>
    <row r="5" spans="1:27" ht="23.25">
      <c r="A5" s="1"/>
      <c r="U5" s="236" t="s">
        <v>140</v>
      </c>
      <c r="V5" s="237"/>
      <c r="W5" s="237"/>
      <c r="X5" s="237"/>
      <c r="Y5" s="237"/>
      <c r="Z5" s="237"/>
      <c r="AA5" s="237"/>
    </row>
    <row r="6" spans="1:27" ht="23.25">
      <c r="A6" s="1"/>
      <c r="U6" s="236" t="s">
        <v>147</v>
      </c>
      <c r="V6" s="237"/>
      <c r="W6" s="237"/>
      <c r="X6" s="237"/>
      <c r="Y6" s="237"/>
      <c r="Z6" s="237"/>
      <c r="AA6" s="237"/>
    </row>
    <row r="7" spans="1:27" ht="26.25">
      <c r="A7" s="3" t="s">
        <v>67</v>
      </c>
      <c r="C7" s="4"/>
      <c r="D7" s="4"/>
      <c r="E7" s="4"/>
      <c r="F7" s="4"/>
      <c r="G7" s="4"/>
      <c r="H7" s="35"/>
      <c r="I7" s="35"/>
      <c r="J7" s="36"/>
      <c r="K7" s="44"/>
      <c r="L7" s="36"/>
      <c r="M7" s="35"/>
      <c r="N7" s="35"/>
    </row>
    <row r="8" spans="1:27" ht="25.5">
      <c r="A8" s="3" t="s">
        <v>68</v>
      </c>
      <c r="H8" s="123" t="s">
        <v>141</v>
      </c>
      <c r="I8" s="124"/>
      <c r="J8" s="124"/>
      <c r="K8" s="124"/>
      <c r="L8" s="124"/>
      <c r="M8" s="124"/>
      <c r="N8" s="124"/>
    </row>
    <row r="9" spans="1:27" ht="29.25" customHeight="1" thickBot="1">
      <c r="H9" s="121" t="s">
        <v>146</v>
      </c>
      <c r="I9" s="121"/>
      <c r="J9" s="121"/>
      <c r="K9" s="121"/>
      <c r="L9" s="121"/>
      <c r="M9" s="122"/>
      <c r="N9" s="122"/>
      <c r="Z9" s="56" t="s">
        <v>1</v>
      </c>
    </row>
    <row r="10" spans="1:27" ht="27" customHeight="1">
      <c r="A10" s="108" t="s">
        <v>2</v>
      </c>
      <c r="B10" s="108" t="s">
        <v>4</v>
      </c>
      <c r="C10" s="109" t="s">
        <v>5</v>
      </c>
      <c r="D10" s="163" t="s">
        <v>6</v>
      </c>
      <c r="E10" s="164"/>
      <c r="F10" s="164"/>
      <c r="G10" s="165"/>
      <c r="H10" s="163" t="s">
        <v>7</v>
      </c>
      <c r="I10" s="164"/>
      <c r="J10" s="164"/>
      <c r="K10" s="165"/>
      <c r="L10" s="163" t="s">
        <v>7</v>
      </c>
      <c r="M10" s="164"/>
      <c r="N10" s="164"/>
      <c r="O10" s="165"/>
      <c r="P10" s="163" t="s">
        <v>7</v>
      </c>
      <c r="Q10" s="164"/>
      <c r="R10" s="164"/>
      <c r="S10" s="165"/>
      <c r="T10" s="163" t="s">
        <v>12</v>
      </c>
      <c r="U10" s="164"/>
      <c r="V10" s="164"/>
      <c r="W10" s="164"/>
      <c r="X10" s="164"/>
      <c r="Y10" s="164"/>
      <c r="Z10" s="164"/>
      <c r="AA10" s="165"/>
    </row>
    <row r="11" spans="1:27" ht="23.25" thickBot="1">
      <c r="A11" s="110" t="s">
        <v>3</v>
      </c>
      <c r="B11" s="111"/>
      <c r="C11" s="111"/>
      <c r="D11" s="166"/>
      <c r="E11" s="178"/>
      <c r="F11" s="178"/>
      <c r="G11" s="168"/>
      <c r="H11" s="166" t="s">
        <v>8</v>
      </c>
      <c r="I11" s="167"/>
      <c r="J11" s="167"/>
      <c r="K11" s="168"/>
      <c r="L11" s="166" t="s">
        <v>9</v>
      </c>
      <c r="M11" s="167"/>
      <c r="N11" s="167"/>
      <c r="O11" s="168"/>
      <c r="P11" s="166" t="s">
        <v>10</v>
      </c>
      <c r="Q11" s="167"/>
      <c r="R11" s="167"/>
      <c r="S11" s="168"/>
      <c r="T11" s="175"/>
      <c r="U11" s="176"/>
      <c r="V11" s="176"/>
      <c r="W11" s="176"/>
      <c r="X11" s="176"/>
      <c r="Y11" s="176"/>
      <c r="Z11" s="176"/>
      <c r="AA11" s="177"/>
    </row>
    <row r="12" spans="1:27" ht="27.75" customHeight="1">
      <c r="A12" s="112"/>
      <c r="B12" s="111"/>
      <c r="C12" s="111"/>
      <c r="D12" s="166"/>
      <c r="E12" s="178"/>
      <c r="F12" s="178"/>
      <c r="G12" s="168"/>
      <c r="H12" s="169"/>
      <c r="I12" s="170"/>
      <c r="J12" s="170"/>
      <c r="K12" s="171"/>
      <c r="L12" s="169"/>
      <c r="M12" s="170"/>
      <c r="N12" s="170"/>
      <c r="O12" s="171"/>
      <c r="P12" s="166" t="s">
        <v>11</v>
      </c>
      <c r="Q12" s="167"/>
      <c r="R12" s="167"/>
      <c r="S12" s="168"/>
      <c r="T12" s="163" t="s">
        <v>13</v>
      </c>
      <c r="U12" s="164"/>
      <c r="V12" s="164"/>
      <c r="W12" s="165"/>
      <c r="X12" s="163" t="s">
        <v>13</v>
      </c>
      <c r="Y12" s="164"/>
      <c r="Z12" s="164"/>
      <c r="AA12" s="165"/>
    </row>
    <row r="13" spans="1:27" ht="22.5">
      <c r="A13" s="112"/>
      <c r="B13" s="111"/>
      <c r="C13" s="111"/>
      <c r="D13" s="166"/>
      <c r="E13" s="178"/>
      <c r="F13" s="178"/>
      <c r="G13" s="168"/>
      <c r="H13" s="169"/>
      <c r="I13" s="170"/>
      <c r="J13" s="170"/>
      <c r="K13" s="171"/>
      <c r="L13" s="169"/>
      <c r="M13" s="170"/>
      <c r="N13" s="170"/>
      <c r="O13" s="171"/>
      <c r="P13" s="169"/>
      <c r="Q13" s="170"/>
      <c r="R13" s="170"/>
      <c r="S13" s="171"/>
      <c r="T13" s="166" t="s">
        <v>10</v>
      </c>
      <c r="U13" s="167"/>
      <c r="V13" s="167"/>
      <c r="W13" s="168"/>
      <c r="X13" s="166" t="s">
        <v>14</v>
      </c>
      <c r="Y13" s="167"/>
      <c r="Z13" s="167"/>
      <c r="AA13" s="168"/>
    </row>
    <row r="14" spans="1:27" ht="21.75" customHeight="1" thickBot="1">
      <c r="A14" s="112"/>
      <c r="B14" s="111"/>
      <c r="C14" s="111"/>
      <c r="D14" s="175"/>
      <c r="E14" s="176"/>
      <c r="F14" s="176"/>
      <c r="G14" s="177"/>
      <c r="H14" s="172"/>
      <c r="I14" s="173"/>
      <c r="J14" s="173"/>
      <c r="K14" s="174"/>
      <c r="L14" s="172"/>
      <c r="M14" s="173"/>
      <c r="N14" s="173"/>
      <c r="O14" s="174"/>
      <c r="P14" s="172"/>
      <c r="Q14" s="173"/>
      <c r="R14" s="173"/>
      <c r="S14" s="174"/>
      <c r="T14" s="172"/>
      <c r="U14" s="173"/>
      <c r="V14" s="173"/>
      <c r="W14" s="174"/>
      <c r="X14" s="175" t="s">
        <v>15</v>
      </c>
      <c r="Y14" s="176"/>
      <c r="Z14" s="176"/>
      <c r="AA14" s="177"/>
    </row>
    <row r="15" spans="1:27" ht="153.75" customHeight="1" thickBot="1">
      <c r="A15" s="41"/>
      <c r="B15" s="42"/>
      <c r="C15" s="42"/>
      <c r="D15" s="43" t="s">
        <v>16</v>
      </c>
      <c r="E15" s="43" t="s">
        <v>17</v>
      </c>
      <c r="F15" s="43" t="s">
        <v>18</v>
      </c>
      <c r="G15" s="43" t="s">
        <v>19</v>
      </c>
      <c r="H15" s="43" t="s">
        <v>16</v>
      </c>
      <c r="I15" s="43" t="s">
        <v>17</v>
      </c>
      <c r="J15" s="43" t="s">
        <v>18</v>
      </c>
      <c r="K15" s="43" t="s">
        <v>19</v>
      </c>
      <c r="L15" s="43" t="s">
        <v>16</v>
      </c>
      <c r="M15" s="43" t="s">
        <v>17</v>
      </c>
      <c r="N15" s="43" t="s">
        <v>18</v>
      </c>
      <c r="O15" s="43" t="s">
        <v>19</v>
      </c>
      <c r="P15" s="43" t="s">
        <v>16</v>
      </c>
      <c r="Q15" s="43" t="s">
        <v>17</v>
      </c>
      <c r="R15" s="43" t="s">
        <v>18</v>
      </c>
      <c r="S15" s="43" t="s">
        <v>19</v>
      </c>
      <c r="T15" s="43" t="s">
        <v>16</v>
      </c>
      <c r="U15" s="43" t="s">
        <v>17</v>
      </c>
      <c r="V15" s="43" t="s">
        <v>18</v>
      </c>
      <c r="W15" s="43" t="s">
        <v>19</v>
      </c>
      <c r="X15" s="43" t="s">
        <v>16</v>
      </c>
      <c r="Y15" s="43" t="s">
        <v>17</v>
      </c>
      <c r="Z15" s="43" t="s">
        <v>18</v>
      </c>
      <c r="AA15" s="43" t="s">
        <v>19</v>
      </c>
    </row>
    <row r="16" spans="1:27" ht="25.5" customHeight="1" thickBot="1">
      <c r="A16" s="30">
        <v>1</v>
      </c>
      <c r="B16" s="20">
        <v>2</v>
      </c>
      <c r="C16" s="20">
        <v>3</v>
      </c>
      <c r="D16" s="20">
        <v>4</v>
      </c>
      <c r="E16" s="20">
        <v>5</v>
      </c>
      <c r="F16" s="20">
        <v>6</v>
      </c>
      <c r="G16" s="20">
        <v>7</v>
      </c>
      <c r="H16" s="20">
        <v>8</v>
      </c>
      <c r="I16" s="20">
        <v>9</v>
      </c>
      <c r="J16" s="20">
        <v>10</v>
      </c>
      <c r="K16" s="20">
        <v>11</v>
      </c>
      <c r="L16" s="20">
        <v>12</v>
      </c>
      <c r="M16" s="20">
        <v>13</v>
      </c>
      <c r="N16" s="20">
        <v>14</v>
      </c>
      <c r="O16" s="20">
        <v>15</v>
      </c>
      <c r="P16" s="20">
        <v>16</v>
      </c>
      <c r="Q16" s="20">
        <v>17</v>
      </c>
      <c r="R16" s="20">
        <v>18</v>
      </c>
      <c r="S16" s="20">
        <v>19</v>
      </c>
      <c r="T16" s="20">
        <v>20</v>
      </c>
      <c r="U16" s="20">
        <v>21</v>
      </c>
      <c r="V16" s="20">
        <v>22</v>
      </c>
      <c r="W16" s="20">
        <v>23</v>
      </c>
      <c r="X16" s="20">
        <v>24</v>
      </c>
      <c r="Y16" s="20">
        <v>25</v>
      </c>
      <c r="Z16" s="20">
        <v>26</v>
      </c>
      <c r="AA16" s="40">
        <v>27</v>
      </c>
    </row>
    <row r="17" spans="1:28" ht="27" customHeight="1" thickBot="1">
      <c r="A17" s="15">
        <v>1</v>
      </c>
      <c r="B17" s="39" t="s">
        <v>20</v>
      </c>
      <c r="C17" s="45" t="s">
        <v>21</v>
      </c>
      <c r="D17" s="51">
        <v>0</v>
      </c>
      <c r="E17" s="51">
        <v>0</v>
      </c>
      <c r="F17" s="52">
        <v>0</v>
      </c>
      <c r="G17" s="51">
        <f t="shared" ref="G17" si="0">G18+G25+G26+G27+G32</f>
        <v>364.38000000000005</v>
      </c>
      <c r="H17" s="51">
        <f t="shared" ref="H17:N17" si="1">H18+H25+H26+H27+H32</f>
        <v>0</v>
      </c>
      <c r="I17" s="51">
        <f t="shared" si="1"/>
        <v>0</v>
      </c>
      <c r="J17" s="51">
        <f t="shared" si="1"/>
        <v>0</v>
      </c>
      <c r="K17" s="51">
        <f>ROUND(K18+K25+K26+K27+K32,2)</f>
        <v>300.39</v>
      </c>
      <c r="L17" s="53">
        <f t="shared" si="1"/>
        <v>0</v>
      </c>
      <c r="M17" s="53">
        <f>M18+M25+M27+M32</f>
        <v>0</v>
      </c>
      <c r="N17" s="53">
        <f t="shared" si="1"/>
        <v>0</v>
      </c>
      <c r="O17" s="53">
        <f>O25+O26+O27+O32</f>
        <v>0</v>
      </c>
      <c r="P17" s="51">
        <v>0</v>
      </c>
      <c r="Q17" s="51">
        <v>0</v>
      </c>
      <c r="R17" s="51">
        <f t="shared" ref="R17:S17" si="2">R18+R25+R26+R27+R32</f>
        <v>0</v>
      </c>
      <c r="S17" s="51">
        <f t="shared" si="2"/>
        <v>63.99</v>
      </c>
      <c r="T17" s="53">
        <v>0</v>
      </c>
      <c r="U17" s="53">
        <v>0</v>
      </c>
      <c r="V17" s="53">
        <f t="shared" ref="V17:W17" si="3">V18+V25+V26+V27+V32</f>
        <v>0</v>
      </c>
      <c r="W17" s="53">
        <f t="shared" si="3"/>
        <v>0</v>
      </c>
      <c r="X17" s="51">
        <f>X18+X25+X26+X27+X32</f>
        <v>0</v>
      </c>
      <c r="Y17" s="51">
        <f t="shared" ref="Y17:Z17" si="4">Y18+Y25+Y26+Y27+Y32</f>
        <v>0</v>
      </c>
      <c r="Z17" s="65">
        <f t="shared" si="4"/>
        <v>0</v>
      </c>
      <c r="AA17" s="69">
        <f>ROUND(AA18+AA25+AA26+AA27+AA32,2)</f>
        <v>63.99</v>
      </c>
      <c r="AB17" s="55"/>
    </row>
    <row r="18" spans="1:28" ht="27.75" customHeight="1" thickBot="1">
      <c r="A18" s="15">
        <v>1.1000000000000001</v>
      </c>
      <c r="B18" s="39" t="s">
        <v>22</v>
      </c>
      <c r="C18" s="45" t="s">
        <v>21</v>
      </c>
      <c r="D18" s="51">
        <f>D19+D20+D21+D22+D23+D24</f>
        <v>0</v>
      </c>
      <c r="E18" s="65">
        <f>E19+E20+E21+E22+E23</f>
        <v>0</v>
      </c>
      <c r="F18" s="64">
        <f>F19+F20+F21+F22+F23</f>
        <v>0</v>
      </c>
      <c r="G18" s="51">
        <f>G19+G20+G21+G22+G23+G24</f>
        <v>273.79000000000002</v>
      </c>
      <c r="H18" s="51">
        <f>H19+H20+H21+I22+H23</f>
        <v>0</v>
      </c>
      <c r="I18" s="51">
        <f>I19+I20+I21+I22+I23</f>
        <v>0</v>
      </c>
      <c r="J18" s="51">
        <f>J19+J20+J21+J22+J23</f>
        <v>0</v>
      </c>
      <c r="K18" s="51">
        <f>ROUND(K19+K20+K21+K22+K23+K24,2)</f>
        <v>225.72</v>
      </c>
      <c r="L18" s="53">
        <f>L19+L20+L21+L22+L23+L24</f>
        <v>0</v>
      </c>
      <c r="M18" s="53">
        <f>M19+M20+M21+M22+M23+M24</f>
        <v>0</v>
      </c>
      <c r="N18" s="53">
        <f>N19+N20+N21+N22+N23+N24</f>
        <v>0</v>
      </c>
      <c r="O18" s="53">
        <f t="shared" ref="O18" ca="1" si="5">O18+O19+O20+O21+O22+O23+O24</f>
        <v>0</v>
      </c>
      <c r="P18" s="51">
        <f>T18+X18</f>
        <v>0</v>
      </c>
      <c r="Q18" s="51">
        <f>T18+Y18</f>
        <v>0</v>
      </c>
      <c r="R18" s="51">
        <f>V18+Z18</f>
        <v>0</v>
      </c>
      <c r="S18" s="51">
        <f>W18+AA18</f>
        <v>48.07</v>
      </c>
      <c r="T18" s="53">
        <v>0</v>
      </c>
      <c r="U18" s="53">
        <v>0</v>
      </c>
      <c r="V18" s="53">
        <f t="shared" ref="V18:W18" si="6">V19+V26+V27+V28+V33</f>
        <v>0</v>
      </c>
      <c r="W18" s="53">
        <f t="shared" si="6"/>
        <v>0</v>
      </c>
      <c r="X18" s="51">
        <f>X19+X20+X21+X22+X23</f>
        <v>0</v>
      </c>
      <c r="Y18" s="51">
        <f>Y19+Y20+Y21+Y22+Y23</f>
        <v>0</v>
      </c>
      <c r="Z18" s="51">
        <f>Z19+Z20+Z21+Z22+Z23</f>
        <v>0</v>
      </c>
      <c r="AA18" s="51">
        <f>ROUND(AA19+AA20+AA21+AA22+AA23+AA24,2)</f>
        <v>48.07</v>
      </c>
    </row>
    <row r="19" spans="1:28" ht="33.75" customHeight="1" thickBot="1">
      <c r="A19" s="18" t="s">
        <v>115</v>
      </c>
      <c r="B19" s="39" t="s">
        <v>23</v>
      </c>
      <c r="C19" s="45" t="s">
        <v>21</v>
      </c>
      <c r="D19" s="51">
        <f>P19+L19+H19</f>
        <v>0</v>
      </c>
      <c r="E19" s="51">
        <f>Q19+I19</f>
        <v>0</v>
      </c>
      <c r="F19" s="51">
        <f>R19+J19</f>
        <v>0</v>
      </c>
      <c r="G19" s="51">
        <f>K19+S19</f>
        <v>254.22</v>
      </c>
      <c r="H19" s="51">
        <v>0</v>
      </c>
      <c r="I19" s="51">
        <v>0</v>
      </c>
      <c r="J19" s="51">
        <v>0</v>
      </c>
      <c r="K19" s="68">
        <f>ROUND('[1]Витрати 20 -21'!$DB$14/1000,2)</f>
        <v>209.54</v>
      </c>
      <c r="L19" s="53">
        <v>0</v>
      </c>
      <c r="M19" s="53">
        <v>0</v>
      </c>
      <c r="N19" s="53">
        <v>0</v>
      </c>
      <c r="O19" s="53">
        <v>0</v>
      </c>
      <c r="P19" s="51">
        <f t="shared" ref="P19:P51" si="7">T19+X19</f>
        <v>0</v>
      </c>
      <c r="Q19" s="51">
        <f t="shared" ref="Q19:Q51" si="8">U19+Y19</f>
        <v>0</v>
      </c>
      <c r="R19" s="51">
        <f t="shared" ref="R19:R63" si="9">V19+Z19</f>
        <v>0</v>
      </c>
      <c r="S19" s="51">
        <f t="shared" ref="S19:S68" si="10">W19+AA19</f>
        <v>44.68</v>
      </c>
      <c r="T19" s="53">
        <v>0</v>
      </c>
      <c r="U19" s="53">
        <v>0</v>
      </c>
      <c r="V19" s="53">
        <f t="shared" ref="V19:W19" si="11">V20+V27+V28+V29+V34</f>
        <v>0</v>
      </c>
      <c r="W19" s="53">
        <f t="shared" si="11"/>
        <v>0</v>
      </c>
      <c r="X19" s="51">
        <v>0</v>
      </c>
      <c r="Y19" s="51">
        <v>0</v>
      </c>
      <c r="Z19" s="51">
        <v>0</v>
      </c>
      <c r="AA19" s="68">
        <f>ROUND('[1]Витрати 20 -21'!$DC$14/1000,2)</f>
        <v>44.68</v>
      </c>
    </row>
    <row r="20" spans="1:28" ht="31.5" customHeight="1" thickBot="1">
      <c r="A20" s="18" t="s">
        <v>116</v>
      </c>
      <c r="B20" s="39" t="s">
        <v>24</v>
      </c>
      <c r="C20" s="45" t="s">
        <v>21</v>
      </c>
      <c r="D20" s="51">
        <f t="shared" ref="D20:D23" si="12">P20+L20+H20</f>
        <v>0</v>
      </c>
      <c r="E20" s="51">
        <f t="shared" ref="E20:E23" si="13">Q20+I20</f>
        <v>0</v>
      </c>
      <c r="F20" s="51">
        <f t="shared" ref="F20:F23" si="14">R20+J20</f>
        <v>0</v>
      </c>
      <c r="G20" s="51">
        <f t="shared" ref="G20:G23" si="15">K20+S20</f>
        <v>18.25</v>
      </c>
      <c r="H20" s="51">
        <v>0</v>
      </c>
      <c r="I20" s="51">
        <v>0</v>
      </c>
      <c r="J20" s="51">
        <v>0</v>
      </c>
      <c r="K20" s="68">
        <f>ROUND('[1]Витрати 20 -21'!$DK$14/1000,2)</f>
        <v>15.04</v>
      </c>
      <c r="L20" s="53">
        <v>0</v>
      </c>
      <c r="M20" s="53">
        <v>0</v>
      </c>
      <c r="N20" s="53">
        <v>0</v>
      </c>
      <c r="O20" s="53">
        <v>0</v>
      </c>
      <c r="P20" s="51">
        <f>T20+X20</f>
        <v>0</v>
      </c>
      <c r="Q20" s="51">
        <f t="shared" si="8"/>
        <v>0</v>
      </c>
      <c r="R20" s="51">
        <f t="shared" si="9"/>
        <v>0</v>
      </c>
      <c r="S20" s="51">
        <f t="shared" si="10"/>
        <v>3.21</v>
      </c>
      <c r="T20" s="53">
        <v>0</v>
      </c>
      <c r="U20" s="53">
        <v>0</v>
      </c>
      <c r="V20" s="53">
        <f t="shared" ref="V20:W20" si="16">V21+V28+V29+V30+V35</f>
        <v>0</v>
      </c>
      <c r="W20" s="53">
        <f t="shared" si="16"/>
        <v>0</v>
      </c>
      <c r="X20" s="51">
        <v>0</v>
      </c>
      <c r="Y20" s="51">
        <v>0</v>
      </c>
      <c r="Z20" s="51">
        <v>0</v>
      </c>
      <c r="AA20" s="68">
        <f>ROUND('[1]Витрати 20 -21'!$DL$14/1000,2)</f>
        <v>3.21</v>
      </c>
    </row>
    <row r="21" spans="1:28" ht="33.75" customHeight="1" thickBot="1">
      <c r="A21" s="18" t="s">
        <v>117</v>
      </c>
      <c r="B21" s="39" t="s">
        <v>25</v>
      </c>
      <c r="C21" s="45" t="s">
        <v>21</v>
      </c>
      <c r="D21" s="51">
        <f t="shared" si="12"/>
        <v>0</v>
      </c>
      <c r="E21" s="51">
        <f t="shared" si="13"/>
        <v>0</v>
      </c>
      <c r="F21" s="51">
        <f t="shared" si="14"/>
        <v>0</v>
      </c>
      <c r="G21" s="51">
        <f t="shared" si="15"/>
        <v>0</v>
      </c>
      <c r="H21" s="51">
        <v>0</v>
      </c>
      <c r="I21" s="51">
        <v>0</v>
      </c>
      <c r="J21" s="51">
        <v>0</v>
      </c>
      <c r="K21" s="68">
        <v>0</v>
      </c>
      <c r="L21" s="53">
        <v>0</v>
      </c>
      <c r="M21" s="53">
        <v>0</v>
      </c>
      <c r="N21" s="53">
        <v>0</v>
      </c>
      <c r="O21" s="53">
        <v>0</v>
      </c>
      <c r="P21" s="51">
        <f t="shared" si="7"/>
        <v>0</v>
      </c>
      <c r="Q21" s="51">
        <f t="shared" si="8"/>
        <v>0</v>
      </c>
      <c r="R21" s="51">
        <f t="shared" si="9"/>
        <v>0</v>
      </c>
      <c r="S21" s="51">
        <f t="shared" si="10"/>
        <v>0</v>
      </c>
      <c r="T21" s="53">
        <v>0</v>
      </c>
      <c r="U21" s="53">
        <v>0</v>
      </c>
      <c r="V21" s="53">
        <f t="shared" ref="V21:W21" si="17">V22+V29+V30+V31+V36</f>
        <v>0</v>
      </c>
      <c r="W21" s="53">
        <f t="shared" si="17"/>
        <v>0</v>
      </c>
      <c r="X21" s="51">
        <v>0</v>
      </c>
      <c r="Y21" s="51">
        <v>0</v>
      </c>
      <c r="Z21" s="51">
        <v>0</v>
      </c>
      <c r="AA21" s="68">
        <v>0</v>
      </c>
    </row>
    <row r="22" spans="1:28" ht="41.25" thickBot="1">
      <c r="A22" s="18" t="s">
        <v>118</v>
      </c>
      <c r="B22" s="39" t="s">
        <v>26</v>
      </c>
      <c r="C22" s="45" t="s">
        <v>21</v>
      </c>
      <c r="D22" s="51">
        <f t="shared" si="12"/>
        <v>0</v>
      </c>
      <c r="E22" s="51">
        <f t="shared" si="13"/>
        <v>0</v>
      </c>
      <c r="F22" s="51">
        <f t="shared" si="14"/>
        <v>0</v>
      </c>
      <c r="G22" s="51">
        <f t="shared" si="15"/>
        <v>0.59000000000000008</v>
      </c>
      <c r="H22" s="51">
        <v>0</v>
      </c>
      <c r="I22" s="51">
        <v>0</v>
      </c>
      <c r="J22" s="51">
        <v>0</v>
      </c>
      <c r="K22" s="68">
        <f>ROUND('[1]Витрати 20 -21'!$DR$14/1000,2)</f>
        <v>0.54</v>
      </c>
      <c r="L22" s="53">
        <v>0</v>
      </c>
      <c r="M22" s="53">
        <v>0</v>
      </c>
      <c r="N22" s="53">
        <v>0</v>
      </c>
      <c r="O22" s="53">
        <v>0</v>
      </c>
      <c r="P22" s="51">
        <f t="shared" si="7"/>
        <v>0</v>
      </c>
      <c r="Q22" s="51">
        <f t="shared" si="8"/>
        <v>0</v>
      </c>
      <c r="R22" s="51">
        <f t="shared" si="9"/>
        <v>0</v>
      </c>
      <c r="S22" s="51">
        <f t="shared" si="10"/>
        <v>0.05</v>
      </c>
      <c r="T22" s="53">
        <v>0</v>
      </c>
      <c r="U22" s="53">
        <v>0</v>
      </c>
      <c r="V22" s="53">
        <f t="shared" ref="V22:W22" si="18">V23+V30+V31+V32+V37</f>
        <v>0</v>
      </c>
      <c r="W22" s="53">
        <f t="shared" si="18"/>
        <v>0</v>
      </c>
      <c r="X22" s="51">
        <v>0</v>
      </c>
      <c r="Y22" s="51">
        <v>0</v>
      </c>
      <c r="Z22" s="51">
        <v>0</v>
      </c>
      <c r="AA22" s="68">
        <f>ROUND('[1]Витрати 20 -21'!$DS$14/1000,2)</f>
        <v>0.05</v>
      </c>
    </row>
    <row r="23" spans="1:28" ht="24.75" customHeight="1" thickBot="1">
      <c r="A23" s="154" t="s">
        <v>119</v>
      </c>
      <c r="B23" s="46" t="s">
        <v>126</v>
      </c>
      <c r="C23" s="133" t="s">
        <v>21</v>
      </c>
      <c r="D23" s="129">
        <f t="shared" si="12"/>
        <v>0</v>
      </c>
      <c r="E23" s="129">
        <f t="shared" si="13"/>
        <v>0</v>
      </c>
      <c r="F23" s="129">
        <f t="shared" si="14"/>
        <v>0</v>
      </c>
      <c r="G23" s="129">
        <f t="shared" si="15"/>
        <v>0.73</v>
      </c>
      <c r="H23" s="51"/>
      <c r="I23" s="51"/>
      <c r="J23" s="51"/>
      <c r="K23" s="140">
        <f>ROUND('[1]Витрати 20 -21'!$S$14,2)</f>
        <v>0.6</v>
      </c>
      <c r="L23" s="129">
        <v>0</v>
      </c>
      <c r="M23" s="129">
        <v>0</v>
      </c>
      <c r="N23" s="129">
        <v>0</v>
      </c>
      <c r="O23" s="129">
        <v>0</v>
      </c>
      <c r="P23" s="129">
        <f t="shared" si="7"/>
        <v>0</v>
      </c>
      <c r="Q23" s="129">
        <f t="shared" si="8"/>
        <v>0</v>
      </c>
      <c r="R23" s="129">
        <f t="shared" si="9"/>
        <v>0</v>
      </c>
      <c r="S23" s="129">
        <f t="shared" si="10"/>
        <v>0.13</v>
      </c>
      <c r="T23" s="129">
        <v>0</v>
      </c>
      <c r="U23" s="129">
        <v>0</v>
      </c>
      <c r="V23" s="129">
        <f t="shared" ref="V23:W23" si="19">V24+V31+V32+V33+V38</f>
        <v>0</v>
      </c>
      <c r="W23" s="129">
        <f t="shared" si="19"/>
        <v>0</v>
      </c>
      <c r="X23" s="125">
        <v>0</v>
      </c>
      <c r="Y23" s="125">
        <v>0</v>
      </c>
      <c r="Z23" s="125">
        <v>0</v>
      </c>
      <c r="AA23" s="140">
        <f>ROUND('[1]Витрати 20 -21'!$T$14,2)</f>
        <v>0.13</v>
      </c>
    </row>
    <row r="24" spans="1:28" ht="30.75" customHeight="1" thickBot="1">
      <c r="A24" s="155"/>
      <c r="B24" s="46" t="s">
        <v>127</v>
      </c>
      <c r="C24" s="134"/>
      <c r="D24" s="130"/>
      <c r="E24" s="130"/>
      <c r="F24" s="130"/>
      <c r="G24" s="130"/>
      <c r="H24" s="51">
        <v>0</v>
      </c>
      <c r="I24" s="51">
        <v>0</v>
      </c>
      <c r="J24" s="51">
        <v>0</v>
      </c>
      <c r="K24" s="141"/>
      <c r="L24" s="130"/>
      <c r="M24" s="156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26"/>
      <c r="Y24" s="126"/>
      <c r="Z24" s="126"/>
      <c r="AA24" s="141"/>
    </row>
    <row r="25" spans="1:28" ht="21.75" customHeight="1" thickBot="1">
      <c r="A25" s="152">
        <v>1.2</v>
      </c>
      <c r="B25" s="47" t="s">
        <v>27</v>
      </c>
      <c r="C25" s="150" t="s">
        <v>21</v>
      </c>
      <c r="D25" s="129">
        <f>H25+P25</f>
        <v>0</v>
      </c>
      <c r="E25" s="129">
        <f>I25+Q25</f>
        <v>0</v>
      </c>
      <c r="F25" s="129">
        <f>J25+R25</f>
        <v>0</v>
      </c>
      <c r="G25" s="129">
        <f>K25+S25</f>
        <v>43.400000000000006</v>
      </c>
      <c r="H25" s="51"/>
      <c r="I25" s="51"/>
      <c r="J25" s="51"/>
      <c r="K25" s="140">
        <f>ROUND('[1]Витрати 20 -21'!$V$14,2)</f>
        <v>35.770000000000003</v>
      </c>
      <c r="L25" s="157">
        <v>0</v>
      </c>
      <c r="M25" s="159">
        <v>0</v>
      </c>
      <c r="N25" s="161">
        <v>0</v>
      </c>
      <c r="O25" s="129">
        <v>0</v>
      </c>
      <c r="P25" s="129">
        <f t="shared" si="7"/>
        <v>0</v>
      </c>
      <c r="Q25" s="129">
        <f t="shared" si="8"/>
        <v>0</v>
      </c>
      <c r="R25" s="129">
        <f t="shared" si="9"/>
        <v>0</v>
      </c>
      <c r="S25" s="129">
        <f t="shared" si="10"/>
        <v>7.63</v>
      </c>
      <c r="T25" s="129">
        <v>0</v>
      </c>
      <c r="U25" s="129">
        <v>0</v>
      </c>
      <c r="V25" s="129">
        <f t="shared" ref="V25:W25" si="20">V26+V33+V34+V35+V40</f>
        <v>0</v>
      </c>
      <c r="W25" s="129">
        <f t="shared" si="20"/>
        <v>0</v>
      </c>
      <c r="X25" s="125">
        <v>0</v>
      </c>
      <c r="Y25" s="125">
        <v>0</v>
      </c>
      <c r="Z25" s="125">
        <v>0</v>
      </c>
      <c r="AA25" s="140">
        <f>ROUND('[1]Витрати 20 -21'!$W$14,2)</f>
        <v>7.63</v>
      </c>
    </row>
    <row r="26" spans="1:28" ht="32.25" customHeight="1" thickBot="1">
      <c r="A26" s="153"/>
      <c r="B26" s="48" t="s">
        <v>28</v>
      </c>
      <c r="C26" s="151"/>
      <c r="D26" s="130"/>
      <c r="E26" s="130"/>
      <c r="F26" s="130"/>
      <c r="G26" s="130"/>
      <c r="H26" s="51">
        <v>0</v>
      </c>
      <c r="I26" s="51">
        <v>0</v>
      </c>
      <c r="J26" s="51">
        <v>0</v>
      </c>
      <c r="K26" s="141"/>
      <c r="L26" s="158"/>
      <c r="M26" s="160"/>
      <c r="N26" s="162"/>
      <c r="O26" s="130"/>
      <c r="P26" s="130"/>
      <c r="Q26" s="130"/>
      <c r="R26" s="130"/>
      <c r="S26" s="130"/>
      <c r="T26" s="130"/>
      <c r="U26" s="130"/>
      <c r="V26" s="130"/>
      <c r="W26" s="130"/>
      <c r="X26" s="126"/>
      <c r="Y26" s="126"/>
      <c r="Z26" s="126"/>
      <c r="AA26" s="141"/>
    </row>
    <row r="27" spans="1:28" ht="27.75" customHeight="1" thickBot="1">
      <c r="A27" s="31">
        <v>1.3</v>
      </c>
      <c r="B27" s="49" t="s">
        <v>29</v>
      </c>
      <c r="C27" s="45" t="s">
        <v>21</v>
      </c>
      <c r="D27" s="51">
        <f>H27+P27</f>
        <v>0</v>
      </c>
      <c r="E27" s="51">
        <f>I27+Q27</f>
        <v>0</v>
      </c>
      <c r="F27" s="51">
        <v>0</v>
      </c>
      <c r="G27" s="51">
        <f>K27+O27+S27</f>
        <v>19.52</v>
      </c>
      <c r="H27" s="51">
        <v>0</v>
      </c>
      <c r="I27" s="51">
        <v>0</v>
      </c>
      <c r="J27" s="51">
        <v>0</v>
      </c>
      <c r="K27" s="51">
        <f>ROUND(K28+K29+K30+K31,2)</f>
        <v>16.09</v>
      </c>
      <c r="L27" s="53">
        <v>0</v>
      </c>
      <c r="M27" s="53">
        <v>0</v>
      </c>
      <c r="N27" s="53">
        <v>0</v>
      </c>
      <c r="O27" s="53">
        <v>0</v>
      </c>
      <c r="P27" s="51">
        <f t="shared" ref="P27:S27" si="21">P28+P29+P30+P31</f>
        <v>0</v>
      </c>
      <c r="Q27" s="51">
        <f t="shared" si="21"/>
        <v>0</v>
      </c>
      <c r="R27" s="51">
        <f t="shared" si="21"/>
        <v>0</v>
      </c>
      <c r="S27" s="51">
        <f t="shared" si="21"/>
        <v>3.4299999999999997</v>
      </c>
      <c r="T27" s="53">
        <v>0</v>
      </c>
      <c r="U27" s="53">
        <v>0</v>
      </c>
      <c r="V27" s="53">
        <f t="shared" ref="V27:W27" si="22">V28+V35+V36+V37+V42</f>
        <v>0</v>
      </c>
      <c r="W27" s="53">
        <f t="shared" si="22"/>
        <v>0</v>
      </c>
      <c r="X27" s="51">
        <v>0</v>
      </c>
      <c r="Y27" s="51">
        <v>0</v>
      </c>
      <c r="Z27" s="51">
        <v>0</v>
      </c>
      <c r="AA27" s="51">
        <f>ROUND(AA28+AA29+AA30+AA31,2)</f>
        <v>3.43</v>
      </c>
    </row>
    <row r="28" spans="1:28" ht="20.25" customHeight="1" thickBot="1">
      <c r="A28" s="148" t="s">
        <v>120</v>
      </c>
      <c r="B28" s="47" t="s">
        <v>30</v>
      </c>
      <c r="C28" s="150" t="s">
        <v>21</v>
      </c>
      <c r="D28" s="129">
        <f t="shared" ref="D28:D31" si="23">H28+P28</f>
        <v>0</v>
      </c>
      <c r="E28" s="129">
        <f t="shared" ref="E28:E31" si="24">I28+Q28</f>
        <v>0</v>
      </c>
      <c r="F28" s="129">
        <v>0</v>
      </c>
      <c r="G28" s="129">
        <f>K28+O28+S28</f>
        <v>9.5500000000000007</v>
      </c>
      <c r="H28" s="51"/>
      <c r="I28" s="51"/>
      <c r="J28" s="51"/>
      <c r="K28" s="125">
        <f>ROUND(K25*22%,2)</f>
        <v>7.87</v>
      </c>
      <c r="L28" s="129">
        <v>0</v>
      </c>
      <c r="M28" s="129">
        <v>0</v>
      </c>
      <c r="N28" s="129">
        <v>0</v>
      </c>
      <c r="O28" s="129">
        <v>0</v>
      </c>
      <c r="P28" s="129">
        <f t="shared" si="7"/>
        <v>0</v>
      </c>
      <c r="Q28" s="129">
        <f t="shared" si="8"/>
        <v>0</v>
      </c>
      <c r="R28" s="129">
        <f t="shared" si="9"/>
        <v>0</v>
      </c>
      <c r="S28" s="129">
        <f t="shared" si="10"/>
        <v>1.68</v>
      </c>
      <c r="T28" s="129">
        <v>0</v>
      </c>
      <c r="U28" s="129">
        <v>0</v>
      </c>
      <c r="V28" s="129">
        <f t="shared" ref="V28:W28" si="25">V29+V36+V37+V38+V43</f>
        <v>0</v>
      </c>
      <c r="W28" s="129">
        <f t="shared" si="25"/>
        <v>0</v>
      </c>
      <c r="X28" s="125">
        <v>0</v>
      </c>
      <c r="Y28" s="125">
        <v>0</v>
      </c>
      <c r="Z28" s="125">
        <v>0</v>
      </c>
      <c r="AA28" s="125">
        <f>ROUND(AA25*22%,2)</f>
        <v>1.68</v>
      </c>
    </row>
    <row r="29" spans="1:28" ht="30" customHeight="1" thickBot="1">
      <c r="A29" s="149"/>
      <c r="B29" s="48" t="s">
        <v>31</v>
      </c>
      <c r="C29" s="151"/>
      <c r="D29" s="130"/>
      <c r="E29" s="130"/>
      <c r="F29" s="130"/>
      <c r="G29" s="130"/>
      <c r="H29" s="51">
        <v>0</v>
      </c>
      <c r="I29" s="51">
        <v>0</v>
      </c>
      <c r="J29" s="51">
        <v>0</v>
      </c>
      <c r="K29" s="126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26"/>
      <c r="Y29" s="126"/>
      <c r="Z29" s="126"/>
      <c r="AA29" s="126"/>
    </row>
    <row r="30" spans="1:28" ht="31.5" customHeight="1" thickBot="1">
      <c r="A30" s="32" t="s">
        <v>121</v>
      </c>
      <c r="B30" s="39" t="s">
        <v>32</v>
      </c>
      <c r="C30" s="45" t="s">
        <v>21</v>
      </c>
      <c r="D30" s="51">
        <f t="shared" si="23"/>
        <v>0</v>
      </c>
      <c r="E30" s="51">
        <f t="shared" si="24"/>
        <v>0</v>
      </c>
      <c r="F30" s="51">
        <f t="shared" ref="F30:F48" si="26">J30+N30+R30</f>
        <v>0</v>
      </c>
      <c r="G30" s="51">
        <f>K30+O30+S30</f>
        <v>1.49</v>
      </c>
      <c r="H30" s="51">
        <v>0</v>
      </c>
      <c r="I30" s="51">
        <v>0</v>
      </c>
      <c r="J30" s="51">
        <v>0</v>
      </c>
      <c r="K30" s="68">
        <f>ROUND('[1]Витрати 20 -21'!$AE$14,2)</f>
        <v>1.23</v>
      </c>
      <c r="L30" s="53">
        <v>0</v>
      </c>
      <c r="M30" s="53">
        <v>0</v>
      </c>
      <c r="N30" s="53">
        <v>0</v>
      </c>
      <c r="O30" s="53">
        <v>0</v>
      </c>
      <c r="P30" s="51">
        <f t="shared" si="7"/>
        <v>0</v>
      </c>
      <c r="Q30" s="51">
        <f t="shared" si="8"/>
        <v>0</v>
      </c>
      <c r="R30" s="51">
        <f t="shared" si="9"/>
        <v>0</v>
      </c>
      <c r="S30" s="51">
        <f t="shared" si="10"/>
        <v>0.26</v>
      </c>
      <c r="T30" s="53">
        <v>0</v>
      </c>
      <c r="U30" s="53">
        <v>0</v>
      </c>
      <c r="V30" s="53">
        <f t="shared" ref="V30:W30" si="27">V31+V38+V39+V40+V45</f>
        <v>0</v>
      </c>
      <c r="W30" s="53">
        <f t="shared" si="27"/>
        <v>0</v>
      </c>
      <c r="X30" s="51">
        <v>0</v>
      </c>
      <c r="Y30" s="51">
        <v>0</v>
      </c>
      <c r="Z30" s="51">
        <v>0</v>
      </c>
      <c r="AA30" s="68">
        <f>ROUND('[1]Витрати 20 -21'!$AF$14,2)</f>
        <v>0.26</v>
      </c>
    </row>
    <row r="31" spans="1:28" ht="31.5" customHeight="1" thickBot="1">
      <c r="A31" s="33" t="s">
        <v>122</v>
      </c>
      <c r="B31" s="39" t="s">
        <v>33</v>
      </c>
      <c r="C31" s="45" t="s">
        <v>21</v>
      </c>
      <c r="D31" s="51">
        <f t="shared" si="23"/>
        <v>0</v>
      </c>
      <c r="E31" s="51">
        <f t="shared" si="24"/>
        <v>0</v>
      </c>
      <c r="F31" s="51">
        <v>0</v>
      </c>
      <c r="G31" s="51">
        <f>K31+O31+S31</f>
        <v>8.48</v>
      </c>
      <c r="H31" s="51">
        <v>0</v>
      </c>
      <c r="I31" s="51">
        <v>0</v>
      </c>
      <c r="J31" s="51">
        <v>0</v>
      </c>
      <c r="K31" s="68">
        <f>ROUND('[1]Витрати 20 -21'!$AH$14,2)</f>
        <v>6.99</v>
      </c>
      <c r="L31" s="53">
        <v>0</v>
      </c>
      <c r="M31" s="53">
        <v>0</v>
      </c>
      <c r="N31" s="53">
        <v>0</v>
      </c>
      <c r="O31" s="53">
        <v>0</v>
      </c>
      <c r="P31" s="51">
        <f t="shared" si="7"/>
        <v>0</v>
      </c>
      <c r="Q31" s="51">
        <f t="shared" si="8"/>
        <v>0</v>
      </c>
      <c r="R31" s="51">
        <f t="shared" si="9"/>
        <v>0</v>
      </c>
      <c r="S31" s="51">
        <f t="shared" si="10"/>
        <v>1.49</v>
      </c>
      <c r="T31" s="53">
        <v>0</v>
      </c>
      <c r="U31" s="53">
        <v>0</v>
      </c>
      <c r="V31" s="53">
        <f t="shared" ref="V31:W31" si="28">V32+V39+V40+V41+V46</f>
        <v>0</v>
      </c>
      <c r="W31" s="53">
        <f t="shared" si="28"/>
        <v>0</v>
      </c>
      <c r="X31" s="51">
        <v>0</v>
      </c>
      <c r="Y31" s="51">
        <v>0</v>
      </c>
      <c r="Z31" s="51">
        <v>0</v>
      </c>
      <c r="AA31" s="68">
        <f>ROUND('[1]Витрати 20 -21'!$AI$14,2)</f>
        <v>1.49</v>
      </c>
    </row>
    <row r="32" spans="1:28" ht="27" customHeight="1" thickBot="1">
      <c r="A32" s="15">
        <v>1.4</v>
      </c>
      <c r="B32" s="39" t="s">
        <v>34</v>
      </c>
      <c r="C32" s="45" t="s">
        <v>21</v>
      </c>
      <c r="D32" s="51">
        <v>0</v>
      </c>
      <c r="E32" s="51">
        <v>0</v>
      </c>
      <c r="F32" s="51">
        <v>0</v>
      </c>
      <c r="G32" s="51">
        <f>K32+O32+S32</f>
        <v>27.669999999999998</v>
      </c>
      <c r="H32" s="51">
        <f t="shared" ref="H32:Z32" si="29">+H33+H34+H35+H36</f>
        <v>0</v>
      </c>
      <c r="I32" s="51">
        <f>I33+I34+I36</f>
        <v>0</v>
      </c>
      <c r="J32" s="51">
        <f t="shared" si="29"/>
        <v>0</v>
      </c>
      <c r="K32" s="51">
        <f>ROUND(K33+K34+K35+K36,2)</f>
        <v>22.81</v>
      </c>
      <c r="L32" s="53">
        <v>0</v>
      </c>
      <c r="M32" s="53">
        <v>0</v>
      </c>
      <c r="N32" s="53">
        <v>0</v>
      </c>
      <c r="O32" s="53">
        <v>0</v>
      </c>
      <c r="P32" s="51">
        <v>0</v>
      </c>
      <c r="Q32" s="51">
        <v>0</v>
      </c>
      <c r="R32" s="51">
        <f t="shared" si="29"/>
        <v>0</v>
      </c>
      <c r="S32" s="51">
        <f t="shared" si="29"/>
        <v>4.8600000000000003</v>
      </c>
      <c r="T32" s="53">
        <v>0</v>
      </c>
      <c r="U32" s="53">
        <v>0</v>
      </c>
      <c r="V32" s="53">
        <f t="shared" ref="V32:W32" si="30">V33+V40+V41+V42+V47</f>
        <v>0</v>
      </c>
      <c r="W32" s="53">
        <f t="shared" si="30"/>
        <v>0</v>
      </c>
      <c r="X32" s="51">
        <f t="shared" si="29"/>
        <v>0</v>
      </c>
      <c r="Y32" s="51">
        <v>0</v>
      </c>
      <c r="Z32" s="51">
        <f t="shared" si="29"/>
        <v>0</v>
      </c>
      <c r="AA32" s="51">
        <f>ROUND(AA33+AA34+AA35+AA36,2)</f>
        <v>4.8600000000000003</v>
      </c>
    </row>
    <row r="33" spans="1:27" ht="33" customHeight="1" thickBot="1">
      <c r="A33" s="34" t="s">
        <v>123</v>
      </c>
      <c r="B33" s="39" t="s">
        <v>35</v>
      </c>
      <c r="C33" s="45" t="s">
        <v>21</v>
      </c>
      <c r="D33" s="51">
        <f t="shared" ref="D33:D48" si="31">H33+L33+P33</f>
        <v>0</v>
      </c>
      <c r="E33" s="51">
        <f t="shared" ref="E33:E48" si="32">I33+M33+Q33</f>
        <v>0</v>
      </c>
      <c r="F33" s="51">
        <f t="shared" si="26"/>
        <v>0</v>
      </c>
      <c r="G33" s="51">
        <f>K33+O33+S33</f>
        <v>5.69</v>
      </c>
      <c r="H33" s="51">
        <v>0</v>
      </c>
      <c r="I33" s="51">
        <v>0</v>
      </c>
      <c r="J33" s="51">
        <v>0</v>
      </c>
      <c r="K33" s="68">
        <f>ROUND('[1]Витрати 20 -21'!$AN$14,2)</f>
        <v>4.6900000000000004</v>
      </c>
      <c r="L33" s="53">
        <v>0</v>
      </c>
      <c r="M33" s="53">
        <v>0</v>
      </c>
      <c r="N33" s="53">
        <v>0</v>
      </c>
      <c r="O33" s="53">
        <v>0</v>
      </c>
      <c r="P33" s="51">
        <f t="shared" si="7"/>
        <v>0</v>
      </c>
      <c r="Q33" s="51">
        <f t="shared" si="8"/>
        <v>0</v>
      </c>
      <c r="R33" s="51">
        <f t="shared" si="9"/>
        <v>0</v>
      </c>
      <c r="S33" s="51">
        <f t="shared" si="10"/>
        <v>1</v>
      </c>
      <c r="T33" s="53">
        <v>0</v>
      </c>
      <c r="U33" s="53">
        <v>0</v>
      </c>
      <c r="V33" s="53">
        <f t="shared" ref="V33:W33" si="33">V34+V41+V42+V43+V48</f>
        <v>0</v>
      </c>
      <c r="W33" s="53">
        <f t="shared" si="33"/>
        <v>0</v>
      </c>
      <c r="X33" s="51">
        <v>0</v>
      </c>
      <c r="Y33" s="51">
        <v>0</v>
      </c>
      <c r="Z33" s="51">
        <v>0</v>
      </c>
      <c r="AA33" s="68">
        <f>ROUND('[1]Витрати 20 -21'!$AO$14,2)</f>
        <v>1</v>
      </c>
    </row>
    <row r="34" spans="1:27" ht="20.25">
      <c r="A34" s="146" t="s">
        <v>124</v>
      </c>
      <c r="B34" s="46" t="s">
        <v>30</v>
      </c>
      <c r="C34" s="133" t="s">
        <v>21</v>
      </c>
      <c r="D34" s="129">
        <f t="shared" si="31"/>
        <v>0</v>
      </c>
      <c r="E34" s="129">
        <f t="shared" si="32"/>
        <v>0</v>
      </c>
      <c r="F34" s="129">
        <f t="shared" si="26"/>
        <v>0</v>
      </c>
      <c r="G34" s="129">
        <f>K34+O34+S34</f>
        <v>1.25</v>
      </c>
      <c r="H34" s="125">
        <v>0</v>
      </c>
      <c r="I34" s="125">
        <v>0</v>
      </c>
      <c r="J34" s="125">
        <v>0</v>
      </c>
      <c r="K34" s="127">
        <f>ROUND(K33*22%,2)</f>
        <v>1.03</v>
      </c>
      <c r="L34" s="129">
        <v>0</v>
      </c>
      <c r="M34" s="129">
        <v>0</v>
      </c>
      <c r="N34" s="129">
        <v>0</v>
      </c>
      <c r="O34" s="129">
        <v>0</v>
      </c>
      <c r="P34" s="129">
        <f t="shared" si="7"/>
        <v>0</v>
      </c>
      <c r="Q34" s="129">
        <f t="shared" si="8"/>
        <v>0</v>
      </c>
      <c r="R34" s="129">
        <f t="shared" si="9"/>
        <v>0</v>
      </c>
      <c r="S34" s="129">
        <f t="shared" si="10"/>
        <v>0.22</v>
      </c>
      <c r="T34" s="129">
        <v>0</v>
      </c>
      <c r="U34" s="129">
        <v>0</v>
      </c>
      <c r="V34" s="129">
        <f t="shared" ref="V34:W34" si="34">V35+V42+V43+V44+V49</f>
        <v>0</v>
      </c>
      <c r="W34" s="129">
        <f t="shared" si="34"/>
        <v>0</v>
      </c>
      <c r="X34" s="125">
        <v>0</v>
      </c>
      <c r="Y34" s="125">
        <v>0</v>
      </c>
      <c r="Z34" s="125">
        <v>0</v>
      </c>
      <c r="AA34" s="125">
        <f>ROUND(AA33*22%,2)</f>
        <v>0.22</v>
      </c>
    </row>
    <row r="35" spans="1:27" ht="21" thickBot="1">
      <c r="A35" s="147"/>
      <c r="B35" s="39" t="s">
        <v>31</v>
      </c>
      <c r="C35" s="134"/>
      <c r="D35" s="130"/>
      <c r="E35" s="130"/>
      <c r="F35" s="130"/>
      <c r="G35" s="130"/>
      <c r="H35" s="126"/>
      <c r="I35" s="126"/>
      <c r="J35" s="126"/>
      <c r="K35" s="128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26"/>
      <c r="Y35" s="126"/>
      <c r="Z35" s="126"/>
      <c r="AA35" s="126"/>
    </row>
    <row r="36" spans="1:27" ht="29.25" customHeight="1" thickBot="1">
      <c r="A36" s="18" t="s">
        <v>125</v>
      </c>
      <c r="B36" s="39" t="s">
        <v>36</v>
      </c>
      <c r="C36" s="45" t="s">
        <v>21</v>
      </c>
      <c r="D36" s="51">
        <v>0</v>
      </c>
      <c r="E36" s="51">
        <v>0</v>
      </c>
      <c r="F36" s="51">
        <v>0</v>
      </c>
      <c r="G36" s="51">
        <f>K36+O36+S36</f>
        <v>20.73</v>
      </c>
      <c r="H36" s="51">
        <v>0</v>
      </c>
      <c r="I36" s="51">
        <v>0</v>
      </c>
      <c r="J36" s="51">
        <v>0</v>
      </c>
      <c r="K36" s="68">
        <f>ROUND('[1]Витрати 20 -21'!$AT$14,2)</f>
        <v>17.09</v>
      </c>
      <c r="L36" s="53">
        <v>0</v>
      </c>
      <c r="M36" s="53">
        <v>0</v>
      </c>
      <c r="N36" s="53">
        <v>0</v>
      </c>
      <c r="O36" s="53">
        <v>0</v>
      </c>
      <c r="P36" s="51">
        <v>0</v>
      </c>
      <c r="Q36" s="51">
        <f t="shared" si="8"/>
        <v>0</v>
      </c>
      <c r="R36" s="51">
        <f t="shared" si="9"/>
        <v>0</v>
      </c>
      <c r="S36" s="51">
        <f t="shared" si="10"/>
        <v>3.64</v>
      </c>
      <c r="T36" s="53">
        <v>0</v>
      </c>
      <c r="U36" s="53">
        <v>0</v>
      </c>
      <c r="V36" s="53">
        <f t="shared" ref="V36:W36" si="35">V37+V44+V45+V46+V51</f>
        <v>0</v>
      </c>
      <c r="W36" s="53">
        <f t="shared" si="35"/>
        <v>0</v>
      </c>
      <c r="X36" s="51">
        <v>0</v>
      </c>
      <c r="Y36" s="51">
        <v>0</v>
      </c>
      <c r="Z36" s="51">
        <v>0</v>
      </c>
      <c r="AA36" s="68">
        <f>ROUND('[1]Витрати 20 -21'!$AU$14,2)</f>
        <v>3.64</v>
      </c>
    </row>
    <row r="37" spans="1:27" ht="27.75" customHeight="1" thickBot="1">
      <c r="A37" s="15">
        <v>2</v>
      </c>
      <c r="B37" s="39" t="s">
        <v>37</v>
      </c>
      <c r="C37" s="45" t="s">
        <v>21</v>
      </c>
      <c r="D37" s="51">
        <v>0</v>
      </c>
      <c r="E37" s="51">
        <v>0</v>
      </c>
      <c r="F37" s="51">
        <v>0</v>
      </c>
      <c r="G37" s="51">
        <f>K37+O37+S37</f>
        <v>24.99</v>
      </c>
      <c r="H37" s="51">
        <f t="shared" ref="H37:Z37" si="36">H38+H39+H40+H41</f>
        <v>0</v>
      </c>
      <c r="I37" s="51">
        <f t="shared" si="36"/>
        <v>0</v>
      </c>
      <c r="J37" s="51">
        <f t="shared" si="36"/>
        <v>0</v>
      </c>
      <c r="K37" s="51">
        <f>ROUND(K38+K39+K40+K41,2)</f>
        <v>20.63</v>
      </c>
      <c r="L37" s="53">
        <v>0</v>
      </c>
      <c r="M37" s="53">
        <v>0</v>
      </c>
      <c r="N37" s="53">
        <v>0</v>
      </c>
      <c r="O37" s="53">
        <v>0</v>
      </c>
      <c r="P37" s="51">
        <f t="shared" si="36"/>
        <v>0</v>
      </c>
      <c r="Q37" s="51">
        <f t="shared" si="36"/>
        <v>0</v>
      </c>
      <c r="R37" s="51">
        <f t="shared" si="36"/>
        <v>0</v>
      </c>
      <c r="S37" s="51">
        <f t="shared" si="36"/>
        <v>4.3600000000000003</v>
      </c>
      <c r="T37" s="53">
        <v>0</v>
      </c>
      <c r="U37" s="53">
        <v>0</v>
      </c>
      <c r="V37" s="53">
        <f t="shared" ref="V37:W37" si="37">V38+V45+V46+V47+V52</f>
        <v>0</v>
      </c>
      <c r="W37" s="53">
        <f t="shared" si="37"/>
        <v>0</v>
      </c>
      <c r="X37" s="51">
        <f t="shared" si="36"/>
        <v>0</v>
      </c>
      <c r="Y37" s="51">
        <f t="shared" si="36"/>
        <v>0</v>
      </c>
      <c r="Z37" s="51">
        <f t="shared" si="36"/>
        <v>0</v>
      </c>
      <c r="AA37" s="51">
        <f>ROUND(AA38+AA39+AA40+AA41,2)</f>
        <v>4.3600000000000003</v>
      </c>
    </row>
    <row r="38" spans="1:27" ht="33.75" customHeight="1" thickBot="1">
      <c r="A38" s="15">
        <v>2.1</v>
      </c>
      <c r="B38" s="39" t="s">
        <v>35</v>
      </c>
      <c r="C38" s="45" t="s">
        <v>21</v>
      </c>
      <c r="D38" s="51">
        <v>0</v>
      </c>
      <c r="E38" s="51">
        <v>0</v>
      </c>
      <c r="F38" s="51">
        <v>0</v>
      </c>
      <c r="G38" s="51">
        <f>K38+O38+S38</f>
        <v>17.02</v>
      </c>
      <c r="H38" s="51">
        <v>0</v>
      </c>
      <c r="I38" s="51">
        <v>0</v>
      </c>
      <c r="J38" s="51">
        <v>0</v>
      </c>
      <c r="K38" s="68">
        <f>ROUND('[1]Витрати 20 -21'!$BC$14-'Додаток 3'!H25,2)</f>
        <v>14.05</v>
      </c>
      <c r="L38" s="53">
        <v>0</v>
      </c>
      <c r="M38" s="53">
        <v>0</v>
      </c>
      <c r="N38" s="53">
        <v>0</v>
      </c>
      <c r="O38" s="53">
        <v>0</v>
      </c>
      <c r="P38" s="51">
        <f t="shared" si="7"/>
        <v>0</v>
      </c>
      <c r="Q38" s="51">
        <f t="shared" si="8"/>
        <v>0</v>
      </c>
      <c r="R38" s="51">
        <f t="shared" si="9"/>
        <v>0</v>
      </c>
      <c r="S38" s="51">
        <f t="shared" si="10"/>
        <v>2.97</v>
      </c>
      <c r="T38" s="53">
        <v>0</v>
      </c>
      <c r="U38" s="53">
        <v>0</v>
      </c>
      <c r="V38" s="53">
        <f t="shared" ref="V38:W38" si="38">V39+V46+V47+V48+V53</f>
        <v>0</v>
      </c>
      <c r="W38" s="53">
        <f t="shared" si="38"/>
        <v>0</v>
      </c>
      <c r="X38" s="51">
        <v>0</v>
      </c>
      <c r="Y38" s="51">
        <v>0</v>
      </c>
      <c r="Z38" s="51">
        <v>0</v>
      </c>
      <c r="AA38" s="68">
        <f>ROUND('[1]Витрати 20 -21'!$BD$14-'Додаток 3'!I25,2)</f>
        <v>2.97</v>
      </c>
    </row>
    <row r="39" spans="1:27" ht="18.75" customHeight="1">
      <c r="A39" s="131">
        <v>2.2000000000000002</v>
      </c>
      <c r="B39" s="46" t="s">
        <v>30</v>
      </c>
      <c r="C39" s="133" t="s">
        <v>21</v>
      </c>
      <c r="D39" s="129">
        <v>0</v>
      </c>
      <c r="E39" s="129">
        <v>0</v>
      </c>
      <c r="F39" s="129">
        <v>0</v>
      </c>
      <c r="G39" s="129">
        <f>K39+O39+S39</f>
        <v>3.7399999999999998</v>
      </c>
      <c r="H39" s="125">
        <v>0</v>
      </c>
      <c r="I39" s="125">
        <v>0</v>
      </c>
      <c r="J39" s="125">
        <v>0</v>
      </c>
      <c r="K39" s="127">
        <f>ROUND(K38*22%,2)</f>
        <v>3.09</v>
      </c>
      <c r="L39" s="129">
        <v>0</v>
      </c>
      <c r="M39" s="129">
        <v>0</v>
      </c>
      <c r="N39" s="129">
        <v>0</v>
      </c>
      <c r="O39" s="129">
        <v>0</v>
      </c>
      <c r="P39" s="129">
        <f t="shared" si="7"/>
        <v>0</v>
      </c>
      <c r="Q39" s="129">
        <f t="shared" si="8"/>
        <v>0</v>
      </c>
      <c r="R39" s="129">
        <f t="shared" si="9"/>
        <v>0</v>
      </c>
      <c r="S39" s="129">
        <f t="shared" si="10"/>
        <v>0.65</v>
      </c>
      <c r="T39" s="129">
        <v>0</v>
      </c>
      <c r="U39" s="129">
        <v>0</v>
      </c>
      <c r="V39" s="129">
        <f t="shared" ref="V39:W39" si="39">V40+V47+V48+V49+V54</f>
        <v>0</v>
      </c>
      <c r="W39" s="129">
        <f t="shared" si="39"/>
        <v>0</v>
      </c>
      <c r="X39" s="125">
        <v>0</v>
      </c>
      <c r="Y39" s="125">
        <v>0</v>
      </c>
      <c r="Z39" s="125">
        <v>0</v>
      </c>
      <c r="AA39" s="125">
        <f>ROUND(AA38*22%,2)</f>
        <v>0.65</v>
      </c>
    </row>
    <row r="40" spans="1:27" ht="19.5" customHeight="1" thickBot="1">
      <c r="A40" s="132"/>
      <c r="B40" s="39" t="s">
        <v>31</v>
      </c>
      <c r="C40" s="134"/>
      <c r="D40" s="130"/>
      <c r="E40" s="130"/>
      <c r="F40" s="130"/>
      <c r="G40" s="130"/>
      <c r="H40" s="126"/>
      <c r="I40" s="126"/>
      <c r="J40" s="126"/>
      <c r="K40" s="128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26"/>
      <c r="Y40" s="126"/>
      <c r="Z40" s="126"/>
      <c r="AA40" s="126"/>
    </row>
    <row r="41" spans="1:27" ht="30" customHeight="1" thickBot="1">
      <c r="A41" s="15">
        <v>2.2999999999999998</v>
      </c>
      <c r="B41" s="39" t="s">
        <v>38</v>
      </c>
      <c r="C41" s="45" t="s">
        <v>21</v>
      </c>
      <c r="D41" s="51">
        <v>0</v>
      </c>
      <c r="E41" s="51">
        <v>0</v>
      </c>
      <c r="F41" s="51">
        <v>0</v>
      </c>
      <c r="G41" s="51">
        <f>K41+O41+S41</f>
        <v>4.2300000000000004</v>
      </c>
      <c r="H41" s="51">
        <v>0</v>
      </c>
      <c r="I41" s="51">
        <v>0</v>
      </c>
      <c r="J41" s="51">
        <v>0</v>
      </c>
      <c r="K41" s="68">
        <f>ROUND('[1]Витрати 20 -21'!$BI$14-'Додаток 3'!H27,2)</f>
        <v>3.49</v>
      </c>
      <c r="L41" s="53">
        <v>0</v>
      </c>
      <c r="M41" s="53">
        <v>0</v>
      </c>
      <c r="N41" s="53">
        <v>0</v>
      </c>
      <c r="O41" s="53">
        <v>0</v>
      </c>
      <c r="P41" s="51">
        <f t="shared" si="7"/>
        <v>0</v>
      </c>
      <c r="Q41" s="51">
        <f t="shared" si="8"/>
        <v>0</v>
      </c>
      <c r="R41" s="51">
        <f t="shared" si="9"/>
        <v>0</v>
      </c>
      <c r="S41" s="51">
        <f t="shared" si="10"/>
        <v>0.74</v>
      </c>
      <c r="T41" s="53">
        <v>0</v>
      </c>
      <c r="U41" s="53">
        <v>0</v>
      </c>
      <c r="V41" s="53">
        <f t="shared" ref="V41:W41" si="40">V42+V49+V50+V51+V56</f>
        <v>0</v>
      </c>
      <c r="W41" s="53">
        <f t="shared" si="40"/>
        <v>0</v>
      </c>
      <c r="X41" s="51">
        <v>0</v>
      </c>
      <c r="Y41" s="51">
        <v>0</v>
      </c>
      <c r="Z41" s="51">
        <v>0</v>
      </c>
      <c r="AA41" s="68">
        <f>ROUND('[1]Витрати 20 -21'!$BJ$14-'Додаток 3'!I27,2)</f>
        <v>0.74</v>
      </c>
    </row>
    <row r="42" spans="1:27" ht="30" customHeight="1" thickBot="1">
      <c r="A42" s="15">
        <v>3</v>
      </c>
      <c r="B42" s="39" t="s">
        <v>39</v>
      </c>
      <c r="C42" s="45" t="s">
        <v>21</v>
      </c>
      <c r="D42" s="51">
        <f t="shared" si="31"/>
        <v>0</v>
      </c>
      <c r="E42" s="51">
        <v>0</v>
      </c>
      <c r="F42" s="51">
        <v>0</v>
      </c>
      <c r="G42" s="51">
        <f>K42+O42+S42</f>
        <v>0</v>
      </c>
      <c r="H42" s="51">
        <f t="shared" ref="H42:AA42" si="41">H43+H44+H45+H46</f>
        <v>0</v>
      </c>
      <c r="I42" s="51">
        <v>0</v>
      </c>
      <c r="J42" s="51">
        <f t="shared" si="41"/>
        <v>0</v>
      </c>
      <c r="K42" s="51">
        <f t="shared" si="41"/>
        <v>0</v>
      </c>
      <c r="L42" s="53">
        <v>0</v>
      </c>
      <c r="M42" s="53">
        <v>0</v>
      </c>
      <c r="N42" s="53">
        <v>0</v>
      </c>
      <c r="O42" s="53">
        <v>0</v>
      </c>
      <c r="P42" s="51">
        <f t="shared" si="41"/>
        <v>0</v>
      </c>
      <c r="Q42" s="51">
        <f t="shared" si="41"/>
        <v>0</v>
      </c>
      <c r="R42" s="51">
        <f t="shared" si="41"/>
        <v>0</v>
      </c>
      <c r="S42" s="51">
        <f t="shared" si="41"/>
        <v>0</v>
      </c>
      <c r="T42" s="53">
        <v>0</v>
      </c>
      <c r="U42" s="53">
        <v>0</v>
      </c>
      <c r="V42" s="53">
        <f t="shared" ref="V42:W42" si="42">V43+V50+V51+V52+V57</f>
        <v>0</v>
      </c>
      <c r="W42" s="53">
        <f t="shared" si="42"/>
        <v>0</v>
      </c>
      <c r="X42" s="51">
        <f t="shared" si="41"/>
        <v>0</v>
      </c>
      <c r="Y42" s="51">
        <f t="shared" si="41"/>
        <v>0</v>
      </c>
      <c r="Z42" s="51">
        <f t="shared" si="41"/>
        <v>0</v>
      </c>
      <c r="AA42" s="51">
        <f t="shared" si="41"/>
        <v>0</v>
      </c>
    </row>
    <row r="43" spans="1:27" ht="33" customHeight="1" thickBot="1">
      <c r="A43" s="15">
        <v>3.1</v>
      </c>
      <c r="B43" s="39" t="s">
        <v>35</v>
      </c>
      <c r="C43" s="45" t="s">
        <v>21</v>
      </c>
      <c r="D43" s="51">
        <f t="shared" si="31"/>
        <v>0</v>
      </c>
      <c r="E43" s="51">
        <v>0</v>
      </c>
      <c r="F43" s="51">
        <v>0</v>
      </c>
      <c r="G43" s="51">
        <f>K43+O43+S43</f>
        <v>0</v>
      </c>
      <c r="H43" s="51">
        <v>0</v>
      </c>
      <c r="I43" s="51">
        <v>0</v>
      </c>
      <c r="J43" s="51">
        <v>0</v>
      </c>
      <c r="K43" s="37">
        <v>0</v>
      </c>
      <c r="L43" s="53">
        <v>0</v>
      </c>
      <c r="M43" s="53">
        <v>0</v>
      </c>
      <c r="N43" s="53">
        <v>0</v>
      </c>
      <c r="O43" s="53">
        <v>0</v>
      </c>
      <c r="P43" s="51">
        <f t="shared" si="7"/>
        <v>0</v>
      </c>
      <c r="Q43" s="51">
        <f t="shared" si="8"/>
        <v>0</v>
      </c>
      <c r="R43" s="51">
        <f t="shared" si="9"/>
        <v>0</v>
      </c>
      <c r="S43" s="51">
        <f t="shared" si="10"/>
        <v>0</v>
      </c>
      <c r="T43" s="53">
        <v>0</v>
      </c>
      <c r="U43" s="53">
        <v>0</v>
      </c>
      <c r="V43" s="53">
        <f t="shared" ref="V43:W43" si="43">V44+V51+V52+V53+V58</f>
        <v>0</v>
      </c>
      <c r="W43" s="53">
        <f t="shared" si="43"/>
        <v>0</v>
      </c>
      <c r="X43" s="51">
        <v>0</v>
      </c>
      <c r="Y43" s="51">
        <v>0</v>
      </c>
      <c r="Z43" s="51">
        <v>0</v>
      </c>
      <c r="AA43" s="68">
        <v>0</v>
      </c>
    </row>
    <row r="44" spans="1:27" ht="19.5" customHeight="1">
      <c r="A44" s="131">
        <v>3.2</v>
      </c>
      <c r="B44" s="46" t="s">
        <v>30</v>
      </c>
      <c r="C44" s="133" t="s">
        <v>21</v>
      </c>
      <c r="D44" s="129">
        <f t="shared" si="31"/>
        <v>0</v>
      </c>
      <c r="E44" s="129">
        <v>0</v>
      </c>
      <c r="F44" s="129">
        <v>0</v>
      </c>
      <c r="G44" s="129">
        <f>K44+O44+S44</f>
        <v>0</v>
      </c>
      <c r="H44" s="125">
        <v>0</v>
      </c>
      <c r="I44" s="125">
        <v>0</v>
      </c>
      <c r="J44" s="125">
        <v>0</v>
      </c>
      <c r="K44" s="127">
        <v>0</v>
      </c>
      <c r="L44" s="129">
        <v>0</v>
      </c>
      <c r="M44" s="129">
        <v>0</v>
      </c>
      <c r="N44" s="129">
        <v>0</v>
      </c>
      <c r="O44" s="129">
        <v>0</v>
      </c>
      <c r="P44" s="129">
        <f t="shared" si="7"/>
        <v>0</v>
      </c>
      <c r="Q44" s="129">
        <f t="shared" si="8"/>
        <v>0</v>
      </c>
      <c r="R44" s="129">
        <f t="shared" si="9"/>
        <v>0</v>
      </c>
      <c r="S44" s="129">
        <f t="shared" si="10"/>
        <v>0</v>
      </c>
      <c r="T44" s="129">
        <v>0</v>
      </c>
      <c r="U44" s="129">
        <v>0</v>
      </c>
      <c r="V44" s="129">
        <f t="shared" ref="V44:W44" si="44">V45+V52+V53+V54+V59</f>
        <v>0</v>
      </c>
      <c r="W44" s="129">
        <f t="shared" si="44"/>
        <v>0</v>
      </c>
      <c r="X44" s="125">
        <v>0</v>
      </c>
      <c r="Y44" s="125">
        <v>0</v>
      </c>
      <c r="Z44" s="125">
        <v>0</v>
      </c>
      <c r="AA44" s="125">
        <f>AA43*22%</f>
        <v>0</v>
      </c>
    </row>
    <row r="45" spans="1:27" ht="25.5" customHeight="1" thickBot="1">
      <c r="A45" s="132"/>
      <c r="B45" s="39" t="s">
        <v>31</v>
      </c>
      <c r="C45" s="134"/>
      <c r="D45" s="130"/>
      <c r="E45" s="130"/>
      <c r="F45" s="130"/>
      <c r="G45" s="130"/>
      <c r="H45" s="126"/>
      <c r="I45" s="126"/>
      <c r="J45" s="126"/>
      <c r="K45" s="128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26"/>
      <c r="Y45" s="126"/>
      <c r="Z45" s="126"/>
      <c r="AA45" s="126"/>
    </row>
    <row r="46" spans="1:27" ht="30" customHeight="1" thickBot="1">
      <c r="A46" s="15">
        <v>3.3</v>
      </c>
      <c r="B46" s="39" t="s">
        <v>38</v>
      </c>
      <c r="C46" s="50"/>
      <c r="D46" s="51">
        <f t="shared" si="31"/>
        <v>0</v>
      </c>
      <c r="E46" s="51">
        <v>0</v>
      </c>
      <c r="F46" s="51">
        <v>0</v>
      </c>
      <c r="G46" s="51">
        <f>K46+O46+S46</f>
        <v>0</v>
      </c>
      <c r="H46" s="51">
        <v>0</v>
      </c>
      <c r="I46" s="51">
        <v>0</v>
      </c>
      <c r="J46" s="51">
        <v>0</v>
      </c>
      <c r="K46" s="37">
        <v>0</v>
      </c>
      <c r="L46" s="53">
        <v>0</v>
      </c>
      <c r="M46" s="53">
        <v>0</v>
      </c>
      <c r="N46" s="53">
        <v>0</v>
      </c>
      <c r="O46" s="53">
        <v>0</v>
      </c>
      <c r="P46" s="51">
        <f t="shared" si="7"/>
        <v>0</v>
      </c>
      <c r="Q46" s="51">
        <f t="shared" si="8"/>
        <v>0</v>
      </c>
      <c r="R46" s="51">
        <f t="shared" si="9"/>
        <v>0</v>
      </c>
      <c r="S46" s="51">
        <f t="shared" si="10"/>
        <v>0</v>
      </c>
      <c r="T46" s="53">
        <v>0</v>
      </c>
      <c r="U46" s="53">
        <v>0</v>
      </c>
      <c r="V46" s="53">
        <f t="shared" ref="V46:W46" si="45">V47+V54+V55+V56+V61</f>
        <v>0</v>
      </c>
      <c r="W46" s="53">
        <f t="shared" si="45"/>
        <v>0</v>
      </c>
      <c r="X46" s="51">
        <v>0</v>
      </c>
      <c r="Y46" s="51">
        <v>0</v>
      </c>
      <c r="Z46" s="51">
        <v>0</v>
      </c>
      <c r="AA46" s="68">
        <v>0</v>
      </c>
    </row>
    <row r="47" spans="1:27" ht="30.75" customHeight="1" thickBot="1">
      <c r="A47" s="15">
        <v>4</v>
      </c>
      <c r="B47" s="39" t="s">
        <v>40</v>
      </c>
      <c r="C47" s="45" t="s">
        <v>21</v>
      </c>
      <c r="D47" s="51">
        <f t="shared" si="31"/>
        <v>0</v>
      </c>
      <c r="E47" s="51">
        <v>0</v>
      </c>
      <c r="F47" s="51">
        <f t="shared" si="26"/>
        <v>0</v>
      </c>
      <c r="G47" s="51">
        <f t="shared" ref="G47:G67" si="46">K47+O47+S47</f>
        <v>0</v>
      </c>
      <c r="H47" s="51">
        <v>0</v>
      </c>
      <c r="I47" s="51">
        <v>0</v>
      </c>
      <c r="J47" s="51">
        <v>0</v>
      </c>
      <c r="K47" s="51">
        <v>0</v>
      </c>
      <c r="L47" s="53">
        <v>0</v>
      </c>
      <c r="M47" s="53">
        <v>0</v>
      </c>
      <c r="N47" s="53">
        <v>0</v>
      </c>
      <c r="O47" s="53">
        <v>0</v>
      </c>
      <c r="P47" s="51">
        <f t="shared" si="7"/>
        <v>0</v>
      </c>
      <c r="Q47" s="51">
        <v>0</v>
      </c>
      <c r="R47" s="51">
        <f t="shared" si="9"/>
        <v>0</v>
      </c>
      <c r="S47" s="51">
        <f t="shared" si="10"/>
        <v>0</v>
      </c>
      <c r="T47" s="53">
        <v>0</v>
      </c>
      <c r="U47" s="53">
        <v>0</v>
      </c>
      <c r="V47" s="53">
        <f t="shared" ref="V47:W47" si="47">V48+V55+V56+V57+V62</f>
        <v>0</v>
      </c>
      <c r="W47" s="53">
        <f t="shared" si="47"/>
        <v>0</v>
      </c>
      <c r="X47" s="51">
        <v>0</v>
      </c>
      <c r="Y47" s="51">
        <v>0</v>
      </c>
      <c r="Z47" s="51">
        <v>0</v>
      </c>
      <c r="AA47" s="51">
        <v>0</v>
      </c>
    </row>
    <row r="48" spans="1:27" ht="25.5" customHeight="1" thickBot="1">
      <c r="A48" s="15">
        <v>5</v>
      </c>
      <c r="B48" s="39" t="s">
        <v>41</v>
      </c>
      <c r="C48" s="45" t="s">
        <v>21</v>
      </c>
      <c r="D48" s="51">
        <f t="shared" si="31"/>
        <v>0</v>
      </c>
      <c r="E48" s="51">
        <f t="shared" si="32"/>
        <v>0</v>
      </c>
      <c r="F48" s="51">
        <f t="shared" si="26"/>
        <v>0</v>
      </c>
      <c r="G48" s="51">
        <f t="shared" si="46"/>
        <v>0</v>
      </c>
      <c r="H48" s="51">
        <v>0</v>
      </c>
      <c r="I48" s="51">
        <v>0</v>
      </c>
      <c r="J48" s="51">
        <v>0</v>
      </c>
      <c r="K48" s="51">
        <v>0</v>
      </c>
      <c r="L48" s="53">
        <v>0</v>
      </c>
      <c r="M48" s="53">
        <v>0</v>
      </c>
      <c r="N48" s="53">
        <v>0</v>
      </c>
      <c r="O48" s="53">
        <v>0</v>
      </c>
      <c r="P48" s="51">
        <f t="shared" si="7"/>
        <v>0</v>
      </c>
      <c r="Q48" s="51">
        <f t="shared" si="8"/>
        <v>0</v>
      </c>
      <c r="R48" s="51">
        <f t="shared" si="9"/>
        <v>0</v>
      </c>
      <c r="S48" s="51">
        <f t="shared" si="10"/>
        <v>0</v>
      </c>
      <c r="T48" s="53">
        <v>0</v>
      </c>
      <c r="U48" s="53">
        <v>0</v>
      </c>
      <c r="V48" s="53">
        <f t="shared" ref="V48:W48" si="48">V49+V56+V57+V58+V63</f>
        <v>0</v>
      </c>
      <c r="W48" s="53">
        <f t="shared" si="48"/>
        <v>0</v>
      </c>
      <c r="X48" s="51">
        <v>0</v>
      </c>
      <c r="Y48" s="51">
        <v>0</v>
      </c>
      <c r="Z48" s="51">
        <v>0</v>
      </c>
      <c r="AA48" s="51">
        <v>0</v>
      </c>
    </row>
    <row r="49" spans="1:28" ht="34.5" customHeight="1" thickBot="1">
      <c r="A49" s="15">
        <v>6</v>
      </c>
      <c r="B49" s="39" t="s">
        <v>42</v>
      </c>
      <c r="C49" s="45" t="s">
        <v>21</v>
      </c>
      <c r="D49" s="51">
        <f>D17+D37+D42+D47+D48</f>
        <v>0</v>
      </c>
      <c r="E49" s="51">
        <f t="shared" ref="E49:Z49" si="49">E17+E37+E42+E47+E48</f>
        <v>0</v>
      </c>
      <c r="F49" s="51">
        <f t="shared" si="49"/>
        <v>0</v>
      </c>
      <c r="G49" s="51">
        <f t="shared" si="46"/>
        <v>389.37</v>
      </c>
      <c r="H49" s="51">
        <f t="shared" si="49"/>
        <v>0</v>
      </c>
      <c r="I49" s="51">
        <f t="shared" si="49"/>
        <v>0</v>
      </c>
      <c r="J49" s="51">
        <f t="shared" si="49"/>
        <v>0</v>
      </c>
      <c r="K49" s="51">
        <f>ROUND(K17+K37+K42+K47+K48,2)</f>
        <v>321.02</v>
      </c>
      <c r="L49" s="53">
        <v>0</v>
      </c>
      <c r="M49" s="53">
        <v>0</v>
      </c>
      <c r="N49" s="53">
        <v>0</v>
      </c>
      <c r="O49" s="53">
        <v>0</v>
      </c>
      <c r="P49" s="51">
        <f t="shared" si="7"/>
        <v>0</v>
      </c>
      <c r="Q49" s="51">
        <f t="shared" si="8"/>
        <v>0</v>
      </c>
      <c r="R49" s="51">
        <f t="shared" si="9"/>
        <v>0</v>
      </c>
      <c r="S49" s="51">
        <f t="shared" si="49"/>
        <v>68.350000000000009</v>
      </c>
      <c r="T49" s="53">
        <v>0</v>
      </c>
      <c r="U49" s="53">
        <v>0</v>
      </c>
      <c r="V49" s="53">
        <f t="shared" ref="V49:W49" si="50">V50+V57+V58+V59+V64</f>
        <v>0</v>
      </c>
      <c r="W49" s="53">
        <f t="shared" si="50"/>
        <v>0</v>
      </c>
      <c r="X49" s="51">
        <f t="shared" si="49"/>
        <v>0</v>
      </c>
      <c r="Y49" s="51">
        <v>0</v>
      </c>
      <c r="Z49" s="51">
        <f t="shared" si="49"/>
        <v>0</v>
      </c>
      <c r="AA49" s="51">
        <f>ROUND(AA17+AA37+AA42+AA47+AA48,2)</f>
        <v>68.349999999999994</v>
      </c>
    </row>
    <row r="50" spans="1:28" ht="25.5" customHeight="1" thickBot="1">
      <c r="A50" s="15">
        <v>7</v>
      </c>
      <c r="B50" s="39" t="s">
        <v>43</v>
      </c>
      <c r="C50" s="45" t="s">
        <v>21</v>
      </c>
      <c r="D50" s="51">
        <v>0</v>
      </c>
      <c r="E50" s="51">
        <v>0</v>
      </c>
      <c r="F50" s="51">
        <v>0</v>
      </c>
      <c r="G50" s="51">
        <f t="shared" si="46"/>
        <v>0</v>
      </c>
      <c r="H50" s="51">
        <v>0</v>
      </c>
      <c r="I50" s="51">
        <v>0</v>
      </c>
      <c r="J50" s="51">
        <v>0</v>
      </c>
      <c r="K50" s="51">
        <v>0</v>
      </c>
      <c r="L50" s="53">
        <v>0</v>
      </c>
      <c r="M50" s="53">
        <v>0</v>
      </c>
      <c r="N50" s="53">
        <v>0</v>
      </c>
      <c r="O50" s="53">
        <v>0</v>
      </c>
      <c r="P50" s="51">
        <f>T50+X50</f>
        <v>0</v>
      </c>
      <c r="Q50" s="51">
        <f>U50+Y50</f>
        <v>0</v>
      </c>
      <c r="R50" s="51">
        <f>V50+Z50</f>
        <v>0</v>
      </c>
      <c r="S50" s="51">
        <f t="shared" si="10"/>
        <v>0</v>
      </c>
      <c r="T50" s="53">
        <v>0</v>
      </c>
      <c r="U50" s="53">
        <v>0</v>
      </c>
      <c r="V50" s="53">
        <f t="shared" ref="V50:W50" si="51">V51+V58+V59+V60+V65</f>
        <v>0</v>
      </c>
      <c r="W50" s="53">
        <f t="shared" si="51"/>
        <v>0</v>
      </c>
      <c r="X50" s="51">
        <v>0</v>
      </c>
      <c r="Y50" s="51">
        <v>0</v>
      </c>
      <c r="Z50" s="51">
        <v>0</v>
      </c>
      <c r="AA50" s="51">
        <v>0</v>
      </c>
    </row>
    <row r="51" spans="1:28" ht="41.25" thickBot="1">
      <c r="A51" s="15">
        <v>8</v>
      </c>
      <c r="B51" s="39" t="s">
        <v>44</v>
      </c>
      <c r="C51" s="45" t="s">
        <v>21</v>
      </c>
      <c r="D51" s="51">
        <v>0</v>
      </c>
      <c r="E51" s="51">
        <v>0</v>
      </c>
      <c r="F51" s="51">
        <v>0</v>
      </c>
      <c r="G51" s="51">
        <f>G52+G53+G54+G55+G57</f>
        <v>21.5</v>
      </c>
      <c r="H51" s="51">
        <v>0</v>
      </c>
      <c r="I51" s="51">
        <v>0</v>
      </c>
      <c r="J51" s="51">
        <f>J52+J53+J54+J55+J57</f>
        <v>0</v>
      </c>
      <c r="K51" s="51">
        <f>ROUND(K52+K53+K54+K55+K57,2)</f>
        <v>17.72</v>
      </c>
      <c r="L51" s="53">
        <v>0</v>
      </c>
      <c r="M51" s="53">
        <v>0</v>
      </c>
      <c r="N51" s="53">
        <v>0</v>
      </c>
      <c r="O51" s="53">
        <v>0</v>
      </c>
      <c r="P51" s="51">
        <f t="shared" si="7"/>
        <v>0</v>
      </c>
      <c r="Q51" s="51">
        <f t="shared" si="8"/>
        <v>0</v>
      </c>
      <c r="R51" s="51">
        <f t="shared" si="9"/>
        <v>0</v>
      </c>
      <c r="S51" s="51">
        <f t="shared" si="10"/>
        <v>3.78</v>
      </c>
      <c r="T51" s="53">
        <v>0</v>
      </c>
      <c r="U51" s="53">
        <v>0</v>
      </c>
      <c r="V51" s="53">
        <f t="shared" ref="V51:W51" si="52">V52+V59+V60+V61+V66</f>
        <v>0</v>
      </c>
      <c r="W51" s="53">
        <f t="shared" si="52"/>
        <v>0</v>
      </c>
      <c r="X51" s="51">
        <v>0</v>
      </c>
      <c r="Y51" s="51">
        <v>0</v>
      </c>
      <c r="Z51" s="51">
        <v>0</v>
      </c>
      <c r="AA51" s="51">
        <f>ROUND(AA52+AA53+AA54+AA55+AA57,2)</f>
        <v>3.78</v>
      </c>
    </row>
    <row r="52" spans="1:28" ht="26.25" customHeight="1" thickBot="1">
      <c r="A52" s="15">
        <v>8.1</v>
      </c>
      <c r="B52" s="39" t="s">
        <v>45</v>
      </c>
      <c r="C52" s="45" t="s">
        <v>21</v>
      </c>
      <c r="D52" s="75" t="s">
        <v>46</v>
      </c>
      <c r="E52" s="75" t="s">
        <v>46</v>
      </c>
      <c r="F52" s="51">
        <v>0</v>
      </c>
      <c r="G52" s="51">
        <f t="shared" si="46"/>
        <v>3.87</v>
      </c>
      <c r="H52" s="75" t="s">
        <v>46</v>
      </c>
      <c r="I52" s="75" t="s">
        <v>46</v>
      </c>
      <c r="J52" s="51">
        <v>0</v>
      </c>
      <c r="K52" s="37">
        <f>ROUND(18%*(K53+K54+K55+K57)/82%,2)</f>
        <v>3.19</v>
      </c>
      <c r="L52" s="54" t="s">
        <v>46</v>
      </c>
      <c r="M52" s="54" t="s">
        <v>46</v>
      </c>
      <c r="N52" s="51">
        <v>0</v>
      </c>
      <c r="O52" s="51">
        <v>0</v>
      </c>
      <c r="P52" s="76" t="s">
        <v>128</v>
      </c>
      <c r="Q52" s="75" t="s">
        <v>46</v>
      </c>
      <c r="R52" s="51">
        <f t="shared" si="9"/>
        <v>0</v>
      </c>
      <c r="S52" s="51">
        <f t="shared" si="10"/>
        <v>0.68</v>
      </c>
      <c r="T52" s="75" t="s">
        <v>46</v>
      </c>
      <c r="U52" s="75" t="s">
        <v>46</v>
      </c>
      <c r="V52" s="51">
        <v>0</v>
      </c>
      <c r="W52" s="51">
        <v>0</v>
      </c>
      <c r="X52" s="75" t="s">
        <v>46</v>
      </c>
      <c r="Y52" s="75" t="s">
        <v>46</v>
      </c>
      <c r="Z52" s="51">
        <v>0</v>
      </c>
      <c r="AA52" s="37">
        <f>ROUND(18%*(AA53+AA54+AA55+AA57)/82%,2)</f>
        <v>0.68</v>
      </c>
    </row>
    <row r="53" spans="1:28" ht="26.25" customHeight="1" thickBot="1">
      <c r="A53" s="15">
        <v>8.1999999999999993</v>
      </c>
      <c r="B53" s="39" t="s">
        <v>47</v>
      </c>
      <c r="C53" s="45" t="s">
        <v>21</v>
      </c>
      <c r="D53" s="75" t="s">
        <v>46</v>
      </c>
      <c r="E53" s="75" t="s">
        <v>46</v>
      </c>
      <c r="F53" s="51">
        <v>0</v>
      </c>
      <c r="G53" s="51">
        <f t="shared" si="46"/>
        <v>0</v>
      </c>
      <c r="H53" s="75" t="s">
        <v>46</v>
      </c>
      <c r="I53" s="75" t="s">
        <v>46</v>
      </c>
      <c r="J53" s="51">
        <v>0</v>
      </c>
      <c r="K53" s="68">
        <v>0</v>
      </c>
      <c r="L53" s="54" t="s">
        <v>46</v>
      </c>
      <c r="M53" s="54" t="s">
        <v>46</v>
      </c>
      <c r="N53" s="53">
        <v>0</v>
      </c>
      <c r="O53" s="53">
        <v>0</v>
      </c>
      <c r="P53" s="76" t="s">
        <v>128</v>
      </c>
      <c r="Q53" s="75" t="s">
        <v>46</v>
      </c>
      <c r="R53" s="51">
        <f t="shared" si="9"/>
        <v>0</v>
      </c>
      <c r="S53" s="51">
        <f t="shared" si="10"/>
        <v>0</v>
      </c>
      <c r="T53" s="75" t="s">
        <v>46</v>
      </c>
      <c r="U53" s="75" t="s">
        <v>46</v>
      </c>
      <c r="V53" s="51">
        <v>0</v>
      </c>
      <c r="W53" s="51">
        <v>0</v>
      </c>
      <c r="X53" s="75" t="s">
        <v>46</v>
      </c>
      <c r="Y53" s="75" t="s">
        <v>46</v>
      </c>
      <c r="Z53" s="51">
        <v>0</v>
      </c>
      <c r="AA53" s="68">
        <v>0</v>
      </c>
    </row>
    <row r="54" spans="1:28" ht="35.25" customHeight="1" thickBot="1">
      <c r="A54" s="15">
        <v>8.3000000000000007</v>
      </c>
      <c r="B54" s="39" t="s">
        <v>48</v>
      </c>
      <c r="C54" s="45" t="s">
        <v>21</v>
      </c>
      <c r="D54" s="75" t="s">
        <v>46</v>
      </c>
      <c r="E54" s="75" t="s">
        <v>46</v>
      </c>
      <c r="F54" s="51">
        <v>0</v>
      </c>
      <c r="G54" s="51">
        <f t="shared" si="46"/>
        <v>9.84</v>
      </c>
      <c r="H54" s="75" t="s">
        <v>46</v>
      </c>
      <c r="I54" s="75" t="s">
        <v>46</v>
      </c>
      <c r="J54" s="51">
        <v>0</v>
      </c>
      <c r="K54" s="68">
        <f>ROUND('[1]Витрати 20 -21'!$CJ$14-'Додаток 3'!H39,2)</f>
        <v>8.11</v>
      </c>
      <c r="L54" s="54" t="s">
        <v>46</v>
      </c>
      <c r="M54" s="54" t="s">
        <v>46</v>
      </c>
      <c r="N54" s="53">
        <v>0</v>
      </c>
      <c r="O54" s="53">
        <v>0</v>
      </c>
      <c r="P54" s="76" t="s">
        <v>128</v>
      </c>
      <c r="Q54" s="75" t="s">
        <v>46</v>
      </c>
      <c r="R54" s="51">
        <f t="shared" si="9"/>
        <v>0</v>
      </c>
      <c r="S54" s="51">
        <f t="shared" si="10"/>
        <v>1.73</v>
      </c>
      <c r="T54" s="75" t="s">
        <v>46</v>
      </c>
      <c r="U54" s="75" t="s">
        <v>46</v>
      </c>
      <c r="V54" s="51">
        <v>0</v>
      </c>
      <c r="W54" s="51">
        <v>0</v>
      </c>
      <c r="X54" s="75" t="s">
        <v>46</v>
      </c>
      <c r="Y54" s="75" t="s">
        <v>46</v>
      </c>
      <c r="Z54" s="51">
        <v>0</v>
      </c>
      <c r="AA54" s="68">
        <f>ROUND('[1]Витрати 20 -21'!$CK$14-'Додаток 3'!I39,2)</f>
        <v>1.73</v>
      </c>
    </row>
    <row r="55" spans="1:28" ht="19.5" customHeight="1">
      <c r="A55" s="131">
        <v>8.4</v>
      </c>
      <c r="B55" s="46" t="s">
        <v>49</v>
      </c>
      <c r="C55" s="133" t="s">
        <v>21</v>
      </c>
      <c r="D55" s="135" t="s">
        <v>46</v>
      </c>
      <c r="E55" s="135" t="s">
        <v>46</v>
      </c>
      <c r="F55" s="125">
        <v>0</v>
      </c>
      <c r="G55" s="129">
        <f t="shared" si="46"/>
        <v>0</v>
      </c>
      <c r="H55" s="135" t="s">
        <v>46</v>
      </c>
      <c r="I55" s="135" t="s">
        <v>46</v>
      </c>
      <c r="J55" s="125">
        <v>0</v>
      </c>
      <c r="K55" s="140">
        <f>ROUND('[1]Витрати 20 -21'!$CG$14-'Додаток 3'!H40,2)</f>
        <v>0</v>
      </c>
      <c r="L55" s="142" t="s">
        <v>46</v>
      </c>
      <c r="M55" s="142" t="s">
        <v>46</v>
      </c>
      <c r="N55" s="129">
        <v>0</v>
      </c>
      <c r="O55" s="129">
        <v>0</v>
      </c>
      <c r="P55" s="144" t="s">
        <v>128</v>
      </c>
      <c r="Q55" s="135" t="s">
        <v>46</v>
      </c>
      <c r="R55" s="129">
        <f t="shared" si="9"/>
        <v>0</v>
      </c>
      <c r="S55" s="129">
        <f t="shared" si="10"/>
        <v>0</v>
      </c>
      <c r="T55" s="135" t="s">
        <v>46</v>
      </c>
      <c r="U55" s="135" t="s">
        <v>46</v>
      </c>
      <c r="V55" s="129">
        <v>0</v>
      </c>
      <c r="W55" s="129">
        <v>0</v>
      </c>
      <c r="X55" s="135" t="s">
        <v>46</v>
      </c>
      <c r="Y55" s="135" t="s">
        <v>46</v>
      </c>
      <c r="Z55" s="125">
        <v>0</v>
      </c>
      <c r="AA55" s="140">
        <f>ROUND('[1]Витрати 20 -21'!$CH$14-'Додаток 3'!I40,2)</f>
        <v>0</v>
      </c>
    </row>
    <row r="56" spans="1:28" ht="24" customHeight="1" thickBot="1">
      <c r="A56" s="132"/>
      <c r="B56" s="39" t="s">
        <v>50</v>
      </c>
      <c r="C56" s="134"/>
      <c r="D56" s="136"/>
      <c r="E56" s="136"/>
      <c r="F56" s="126"/>
      <c r="G56" s="130"/>
      <c r="H56" s="136"/>
      <c r="I56" s="136"/>
      <c r="J56" s="126"/>
      <c r="K56" s="141"/>
      <c r="L56" s="143"/>
      <c r="M56" s="143"/>
      <c r="N56" s="130"/>
      <c r="O56" s="130"/>
      <c r="P56" s="145"/>
      <c r="Q56" s="136"/>
      <c r="R56" s="130"/>
      <c r="S56" s="130"/>
      <c r="T56" s="136"/>
      <c r="U56" s="136"/>
      <c r="V56" s="130"/>
      <c r="W56" s="130"/>
      <c r="X56" s="136"/>
      <c r="Y56" s="136"/>
      <c r="Z56" s="126"/>
      <c r="AA56" s="141"/>
    </row>
    <row r="57" spans="1:28" ht="29.25" customHeight="1" thickBot="1">
      <c r="A57" s="15">
        <v>8.5</v>
      </c>
      <c r="B57" s="39" t="s">
        <v>136</v>
      </c>
      <c r="C57" s="45" t="s">
        <v>21</v>
      </c>
      <c r="D57" s="75" t="s">
        <v>46</v>
      </c>
      <c r="E57" s="75" t="s">
        <v>46</v>
      </c>
      <c r="F57" s="51">
        <v>0</v>
      </c>
      <c r="G57" s="51">
        <f t="shared" si="46"/>
        <v>7.79</v>
      </c>
      <c r="H57" s="75" t="s">
        <v>46</v>
      </c>
      <c r="I57" s="75" t="s">
        <v>46</v>
      </c>
      <c r="J57" s="51">
        <v>0</v>
      </c>
      <c r="K57" s="37">
        <f>ROUND(K49*2%,2)</f>
        <v>6.42</v>
      </c>
      <c r="L57" s="54" t="s">
        <v>46</v>
      </c>
      <c r="M57" s="54" t="s">
        <v>46</v>
      </c>
      <c r="N57" s="53">
        <v>0</v>
      </c>
      <c r="O57" s="53">
        <v>0</v>
      </c>
      <c r="P57" s="76" t="s">
        <v>128</v>
      </c>
      <c r="Q57" s="75" t="s">
        <v>46</v>
      </c>
      <c r="R57" s="51">
        <f t="shared" si="9"/>
        <v>0</v>
      </c>
      <c r="S57" s="51">
        <f t="shared" si="10"/>
        <v>1.37</v>
      </c>
      <c r="T57" s="75" t="s">
        <v>46</v>
      </c>
      <c r="U57" s="75" t="s">
        <v>46</v>
      </c>
      <c r="V57" s="51">
        <v>0</v>
      </c>
      <c r="W57" s="51">
        <v>0</v>
      </c>
      <c r="X57" s="75" t="s">
        <v>46</v>
      </c>
      <c r="Y57" s="75" t="s">
        <v>46</v>
      </c>
      <c r="Z57" s="51">
        <v>0</v>
      </c>
      <c r="AA57" s="73">
        <f>ROUND(AA49*2%,2)</f>
        <v>1.37</v>
      </c>
      <c r="AB57" s="74"/>
    </row>
    <row r="58" spans="1:28" ht="44.25" customHeight="1" thickBot="1">
      <c r="A58" s="15">
        <v>9</v>
      </c>
      <c r="B58" s="39" t="s">
        <v>51</v>
      </c>
      <c r="C58" s="45" t="s">
        <v>21</v>
      </c>
      <c r="D58" s="51">
        <f t="shared" ref="D58:G58" si="53">D49+D51</f>
        <v>0</v>
      </c>
      <c r="E58" s="51">
        <f t="shared" si="53"/>
        <v>0</v>
      </c>
      <c r="F58" s="51">
        <f t="shared" si="53"/>
        <v>0</v>
      </c>
      <c r="G58" s="51">
        <f t="shared" si="53"/>
        <v>410.87</v>
      </c>
      <c r="H58" s="51">
        <v>0</v>
      </c>
      <c r="I58" s="51">
        <v>0</v>
      </c>
      <c r="J58" s="51">
        <v>0</v>
      </c>
      <c r="K58" s="51">
        <f>ROUND(K49+K51,2)</f>
        <v>338.74</v>
      </c>
      <c r="L58" s="53">
        <v>0</v>
      </c>
      <c r="M58" s="53">
        <v>0</v>
      </c>
      <c r="N58" s="53">
        <v>0</v>
      </c>
      <c r="O58" s="53">
        <v>0</v>
      </c>
      <c r="P58" s="51">
        <f>P49+P51</f>
        <v>0</v>
      </c>
      <c r="Q58" s="51">
        <f>Q49+Q51</f>
        <v>0</v>
      </c>
      <c r="R58" s="51">
        <f>R49+R51</f>
        <v>0</v>
      </c>
      <c r="S58" s="51">
        <f t="shared" si="10"/>
        <v>72.13</v>
      </c>
      <c r="T58" s="53">
        <v>0</v>
      </c>
      <c r="U58" s="53">
        <v>0</v>
      </c>
      <c r="V58" s="53">
        <v>0</v>
      </c>
      <c r="W58" s="53">
        <v>0</v>
      </c>
      <c r="X58" s="51">
        <f>X49+X51</f>
        <v>0</v>
      </c>
      <c r="Y58" s="51">
        <f>Y49+Y51</f>
        <v>0</v>
      </c>
      <c r="Z58" s="51">
        <f>Z49+Z51</f>
        <v>0</v>
      </c>
      <c r="AA58" s="51">
        <f>ROUND(AA49+AA51,2)</f>
        <v>72.13</v>
      </c>
    </row>
    <row r="59" spans="1:28" ht="41.25" thickBot="1">
      <c r="A59" s="15">
        <v>10</v>
      </c>
      <c r="B59" s="39" t="s">
        <v>52</v>
      </c>
      <c r="C59" s="45" t="s">
        <v>53</v>
      </c>
      <c r="D59" s="51">
        <v>0</v>
      </c>
      <c r="E59" s="51">
        <v>0</v>
      </c>
      <c r="F59" s="51">
        <v>0</v>
      </c>
      <c r="G59" s="51">
        <f t="shared" ref="G59" si="54">G58/G62*1000</f>
        <v>1781.9287349941017</v>
      </c>
      <c r="H59" s="51">
        <v>0</v>
      </c>
      <c r="I59" s="51">
        <v>0</v>
      </c>
      <c r="J59" s="51">
        <v>0</v>
      </c>
      <c r="K59" s="51">
        <f>ROUND(K58/K62*1000,2)</f>
        <v>1782.36</v>
      </c>
      <c r="L59" s="53">
        <v>0</v>
      </c>
      <c r="M59" s="53">
        <v>0</v>
      </c>
      <c r="N59" s="53">
        <v>0</v>
      </c>
      <c r="O59" s="53">
        <v>0</v>
      </c>
      <c r="P59" s="51">
        <v>0</v>
      </c>
      <c r="Q59" s="51">
        <v>0</v>
      </c>
      <c r="R59" s="51">
        <v>0</v>
      </c>
      <c r="S59" s="51">
        <f>S60+S61</f>
        <v>1779.8899999999999</v>
      </c>
      <c r="T59" s="53">
        <v>0</v>
      </c>
      <c r="U59" s="53">
        <v>0</v>
      </c>
      <c r="V59" s="53">
        <v>0</v>
      </c>
      <c r="W59" s="53">
        <v>0</v>
      </c>
      <c r="X59" s="51">
        <v>0</v>
      </c>
      <c r="Y59" s="51">
        <v>0</v>
      </c>
      <c r="Z59" s="51">
        <v>0</v>
      </c>
      <c r="AA59" s="51">
        <f>ROUND(AA58/AA62*1000,2)</f>
        <v>1779.89</v>
      </c>
    </row>
    <row r="60" spans="1:28" ht="30" customHeight="1" thickBot="1">
      <c r="A60" s="15">
        <v>10.1</v>
      </c>
      <c r="B60" s="39" t="s">
        <v>54</v>
      </c>
      <c r="C60" s="45" t="s">
        <v>53</v>
      </c>
      <c r="D60" s="51">
        <v>0</v>
      </c>
      <c r="E60" s="51">
        <v>0</v>
      </c>
      <c r="F60" s="51">
        <v>0</v>
      </c>
      <c r="G60" s="51">
        <f t="shared" ref="G60" si="55">G19/G62*1000</f>
        <v>1102.5431961695926</v>
      </c>
      <c r="H60" s="51">
        <v>0</v>
      </c>
      <c r="I60" s="51">
        <v>0</v>
      </c>
      <c r="J60" s="51">
        <v>0</v>
      </c>
      <c r="K60" s="51">
        <f>ROUND(K19/K62*1000,2)</f>
        <v>1102.55</v>
      </c>
      <c r="L60" s="53">
        <v>0</v>
      </c>
      <c r="M60" s="53">
        <v>0</v>
      </c>
      <c r="N60" s="53">
        <v>0</v>
      </c>
      <c r="O60" s="53">
        <v>0</v>
      </c>
      <c r="P60" s="51">
        <v>0</v>
      </c>
      <c r="Q60" s="51">
        <v>0</v>
      </c>
      <c r="R60" s="51">
        <v>0</v>
      </c>
      <c r="S60" s="51">
        <f t="shared" si="10"/>
        <v>1102.53</v>
      </c>
      <c r="T60" s="53">
        <v>0</v>
      </c>
      <c r="U60" s="53">
        <v>0</v>
      </c>
      <c r="V60" s="53">
        <v>0</v>
      </c>
      <c r="W60" s="53">
        <v>0</v>
      </c>
      <c r="X60" s="51">
        <v>0</v>
      </c>
      <c r="Y60" s="51">
        <v>0</v>
      </c>
      <c r="Z60" s="51">
        <v>0</v>
      </c>
      <c r="AA60" s="51">
        <f>ROUND(AA19/AA62*1000,2)</f>
        <v>1102.53</v>
      </c>
    </row>
    <row r="61" spans="1:28" ht="25.5" customHeight="1" thickBot="1">
      <c r="A61" s="15">
        <v>10.199999999999999</v>
      </c>
      <c r="B61" s="39" t="s">
        <v>55</v>
      </c>
      <c r="C61" s="45" t="s">
        <v>53</v>
      </c>
      <c r="D61" s="51">
        <v>0</v>
      </c>
      <c r="E61" s="51">
        <v>0</v>
      </c>
      <c r="F61" s="51">
        <v>0</v>
      </c>
      <c r="G61" s="51">
        <f>G59-G60</f>
        <v>679.38553882450901</v>
      </c>
      <c r="H61" s="51">
        <v>0</v>
      </c>
      <c r="I61" s="51">
        <v>0</v>
      </c>
      <c r="J61" s="51">
        <v>0</v>
      </c>
      <c r="K61" s="51">
        <f>ROUND(K59-K60,2)</f>
        <v>679.81</v>
      </c>
      <c r="L61" s="53">
        <v>0</v>
      </c>
      <c r="M61" s="53">
        <v>0</v>
      </c>
      <c r="N61" s="53">
        <v>0</v>
      </c>
      <c r="O61" s="53">
        <v>0</v>
      </c>
      <c r="P61" s="51">
        <v>0</v>
      </c>
      <c r="Q61" s="51">
        <v>0</v>
      </c>
      <c r="R61" s="51">
        <v>0</v>
      </c>
      <c r="S61" s="51">
        <f t="shared" si="10"/>
        <v>677.36</v>
      </c>
      <c r="T61" s="53">
        <v>0</v>
      </c>
      <c r="U61" s="53">
        <v>0</v>
      </c>
      <c r="V61" s="53">
        <v>0</v>
      </c>
      <c r="W61" s="53">
        <v>0</v>
      </c>
      <c r="X61" s="53">
        <v>0</v>
      </c>
      <c r="Y61" s="51">
        <v>0</v>
      </c>
      <c r="Z61" s="51">
        <v>0</v>
      </c>
      <c r="AA61" s="51">
        <f>ROUND(AA59-AA60,2)</f>
        <v>677.36</v>
      </c>
    </row>
    <row r="62" spans="1:28" ht="49.5" customHeight="1" thickBot="1">
      <c r="A62" s="15">
        <v>11</v>
      </c>
      <c r="B62" s="39" t="s">
        <v>56</v>
      </c>
      <c r="C62" s="45" t="s">
        <v>57</v>
      </c>
      <c r="D62" s="51">
        <v>0</v>
      </c>
      <c r="E62" s="51">
        <v>0</v>
      </c>
      <c r="F62" s="51">
        <v>0</v>
      </c>
      <c r="G62" s="94">
        <f t="shared" si="46"/>
        <v>230.57599999999999</v>
      </c>
      <c r="H62" s="51">
        <v>0</v>
      </c>
      <c r="I62" s="51">
        <v>0</v>
      </c>
      <c r="J62" s="51">
        <v>0</v>
      </c>
      <c r="K62" s="83">
        <f>ROUND('[1]Витрати 20 -21'!$C$14,3)</f>
        <v>190.05099999999999</v>
      </c>
      <c r="L62" s="53">
        <v>0</v>
      </c>
      <c r="M62" s="53">
        <v>0</v>
      </c>
      <c r="N62" s="53">
        <v>0</v>
      </c>
      <c r="O62" s="53">
        <v>0</v>
      </c>
      <c r="P62" s="51">
        <v>0</v>
      </c>
      <c r="Q62" s="51">
        <v>0</v>
      </c>
      <c r="R62" s="51">
        <v>0</v>
      </c>
      <c r="S62" s="94">
        <f t="shared" si="10"/>
        <v>40.524999999999999</v>
      </c>
      <c r="T62" s="53">
        <v>0</v>
      </c>
      <c r="U62" s="53">
        <v>0</v>
      </c>
      <c r="V62" s="53">
        <v>0</v>
      </c>
      <c r="W62" s="53">
        <v>0</v>
      </c>
      <c r="X62" s="51">
        <v>0</v>
      </c>
      <c r="Y62" s="51">
        <v>0</v>
      </c>
      <c r="Z62" s="51">
        <v>0</v>
      </c>
      <c r="AA62" s="83">
        <f>ROUND('[1]Витрати 20 -21'!$D$14,3)</f>
        <v>40.524999999999999</v>
      </c>
    </row>
    <row r="63" spans="1:28" ht="20.25">
      <c r="A63" s="131">
        <v>12</v>
      </c>
      <c r="B63" s="46" t="s">
        <v>58</v>
      </c>
      <c r="C63" s="133" t="s">
        <v>57</v>
      </c>
      <c r="D63" s="125">
        <v>0</v>
      </c>
      <c r="E63" s="125">
        <v>0</v>
      </c>
      <c r="F63" s="125">
        <v>0</v>
      </c>
      <c r="G63" s="125">
        <f t="shared" si="46"/>
        <v>0</v>
      </c>
      <c r="H63" s="125">
        <v>0</v>
      </c>
      <c r="I63" s="125">
        <v>0</v>
      </c>
      <c r="J63" s="125">
        <v>0</v>
      </c>
      <c r="K63" s="125">
        <v>0</v>
      </c>
      <c r="L63" s="129">
        <v>0</v>
      </c>
      <c r="M63" s="129">
        <v>0</v>
      </c>
      <c r="N63" s="129">
        <v>0</v>
      </c>
      <c r="O63" s="129">
        <v>0</v>
      </c>
      <c r="P63" s="129">
        <f>T63+X63</f>
        <v>0</v>
      </c>
      <c r="Q63" s="129">
        <f>U63+Y63</f>
        <v>0</v>
      </c>
      <c r="R63" s="129">
        <f t="shared" si="9"/>
        <v>0</v>
      </c>
      <c r="S63" s="129">
        <f t="shared" si="10"/>
        <v>0</v>
      </c>
      <c r="T63" s="129">
        <v>0</v>
      </c>
      <c r="U63" s="129">
        <v>0</v>
      </c>
      <c r="V63" s="129">
        <v>0</v>
      </c>
      <c r="W63" s="129">
        <v>0</v>
      </c>
      <c r="X63" s="125">
        <v>0</v>
      </c>
      <c r="Y63" s="125">
        <v>0</v>
      </c>
      <c r="Z63" s="125">
        <v>0</v>
      </c>
      <c r="AA63" s="125">
        <v>0</v>
      </c>
    </row>
    <row r="64" spans="1:28" ht="30" customHeight="1" thickBot="1">
      <c r="A64" s="132"/>
      <c r="B64" s="39" t="s">
        <v>59</v>
      </c>
      <c r="C64" s="134"/>
      <c r="D64" s="126"/>
      <c r="E64" s="126"/>
      <c r="F64" s="126"/>
      <c r="G64" s="126"/>
      <c r="H64" s="126"/>
      <c r="I64" s="126"/>
      <c r="J64" s="126"/>
      <c r="K64" s="126"/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  <c r="W64" s="130"/>
      <c r="X64" s="126"/>
      <c r="Y64" s="126"/>
      <c r="Z64" s="126"/>
      <c r="AA64" s="126"/>
    </row>
    <row r="65" spans="1:28" ht="24.75" customHeight="1">
      <c r="A65" s="131">
        <v>13</v>
      </c>
      <c r="B65" s="46" t="s">
        <v>60</v>
      </c>
      <c r="C65" s="133" t="s">
        <v>53</v>
      </c>
      <c r="D65" s="125">
        <v>0</v>
      </c>
      <c r="E65" s="125">
        <v>0</v>
      </c>
      <c r="F65" s="125">
        <v>0</v>
      </c>
      <c r="G65" s="125">
        <f t="shared" si="46"/>
        <v>0</v>
      </c>
      <c r="H65" s="125">
        <v>0</v>
      </c>
      <c r="I65" s="125">
        <v>0</v>
      </c>
      <c r="J65" s="125">
        <v>0</v>
      </c>
      <c r="K65" s="125">
        <v>0</v>
      </c>
      <c r="L65" s="129">
        <v>0</v>
      </c>
      <c r="M65" s="129">
        <v>0</v>
      </c>
      <c r="N65" s="129">
        <v>0</v>
      </c>
      <c r="O65" s="129">
        <v>0</v>
      </c>
      <c r="P65" s="129">
        <f>T65+X65</f>
        <v>0</v>
      </c>
      <c r="Q65" s="129">
        <f t="shared" ref="Q65" si="56">U65+Y65</f>
        <v>0</v>
      </c>
      <c r="R65" s="129">
        <f t="shared" ref="R65" si="57">V65+Z65</f>
        <v>0</v>
      </c>
      <c r="S65" s="129">
        <v>0</v>
      </c>
      <c r="T65" s="129">
        <v>0</v>
      </c>
      <c r="U65" s="129">
        <v>0</v>
      </c>
      <c r="V65" s="129">
        <v>0</v>
      </c>
      <c r="W65" s="129">
        <v>0</v>
      </c>
      <c r="X65" s="125">
        <v>0</v>
      </c>
      <c r="Y65" s="125">
        <v>0</v>
      </c>
      <c r="Z65" s="125">
        <v>0</v>
      </c>
      <c r="AA65" s="125">
        <v>0</v>
      </c>
    </row>
    <row r="66" spans="1:28" ht="29.25" customHeight="1" thickBot="1">
      <c r="A66" s="132"/>
      <c r="B66" s="39" t="s">
        <v>59</v>
      </c>
      <c r="C66" s="134"/>
      <c r="D66" s="126"/>
      <c r="E66" s="126"/>
      <c r="F66" s="126"/>
      <c r="G66" s="126"/>
      <c r="H66" s="126"/>
      <c r="I66" s="126"/>
      <c r="J66" s="126"/>
      <c r="K66" s="126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26"/>
      <c r="Y66" s="126"/>
      <c r="Z66" s="126"/>
      <c r="AA66" s="126"/>
    </row>
    <row r="67" spans="1:28" ht="43.5" customHeight="1" thickBot="1">
      <c r="A67" s="15">
        <v>14</v>
      </c>
      <c r="B67" s="39" t="s">
        <v>61</v>
      </c>
      <c r="C67" s="45" t="s">
        <v>57</v>
      </c>
      <c r="D67" s="51">
        <f>D62</f>
        <v>0</v>
      </c>
      <c r="E67" s="51">
        <f>E62</f>
        <v>0</v>
      </c>
      <c r="F67" s="51">
        <f>F62+F63</f>
        <v>0</v>
      </c>
      <c r="G67" s="94">
        <f t="shared" si="46"/>
        <v>230.57599999999999</v>
      </c>
      <c r="H67" s="51">
        <f>H62</f>
        <v>0</v>
      </c>
      <c r="I67" s="51">
        <f>I62</f>
        <v>0</v>
      </c>
      <c r="J67" s="51">
        <f>J62</f>
        <v>0</v>
      </c>
      <c r="K67" s="94">
        <f>K62</f>
        <v>190.05099999999999</v>
      </c>
      <c r="L67" s="53">
        <v>0</v>
      </c>
      <c r="M67" s="53">
        <v>0</v>
      </c>
      <c r="N67" s="53">
        <v>0</v>
      </c>
      <c r="O67" s="53">
        <v>0</v>
      </c>
      <c r="P67" s="51">
        <v>0</v>
      </c>
      <c r="Q67" s="51">
        <v>0</v>
      </c>
      <c r="R67" s="51">
        <v>0</v>
      </c>
      <c r="S67" s="94">
        <f>S62</f>
        <v>40.524999999999999</v>
      </c>
      <c r="T67" s="53">
        <v>0</v>
      </c>
      <c r="U67" s="53">
        <v>0</v>
      </c>
      <c r="V67" s="53">
        <v>0</v>
      </c>
      <c r="W67" s="53">
        <v>0</v>
      </c>
      <c r="X67" s="51">
        <f>X62</f>
        <v>0</v>
      </c>
      <c r="Y67" s="51">
        <f>Y62</f>
        <v>0</v>
      </c>
      <c r="Z67" s="51">
        <f>Z62</f>
        <v>0</v>
      </c>
      <c r="AA67" s="94">
        <f>AA62</f>
        <v>40.524999999999999</v>
      </c>
    </row>
    <row r="68" spans="1:28" ht="41.25" customHeight="1" thickBot="1">
      <c r="A68" s="15">
        <v>15</v>
      </c>
      <c r="B68" s="39" t="s">
        <v>62</v>
      </c>
      <c r="C68" s="45" t="s">
        <v>53</v>
      </c>
      <c r="D68" s="51">
        <v>0</v>
      </c>
      <c r="E68" s="51">
        <v>0</v>
      </c>
      <c r="F68" s="51">
        <v>0</v>
      </c>
      <c r="G68" s="51">
        <f>G49/G62*1000</f>
        <v>1688.6839913954618</v>
      </c>
      <c r="H68" s="51">
        <v>0</v>
      </c>
      <c r="I68" s="51">
        <v>0</v>
      </c>
      <c r="J68" s="51">
        <v>0</v>
      </c>
      <c r="K68" s="51">
        <f>ROUND(K49/K67*1000,2)</f>
        <v>1689.13</v>
      </c>
      <c r="L68" s="53">
        <v>0</v>
      </c>
      <c r="M68" s="53">
        <v>0</v>
      </c>
      <c r="N68" s="53">
        <v>0</v>
      </c>
      <c r="O68" s="53">
        <v>0</v>
      </c>
      <c r="P68" s="51">
        <v>0</v>
      </c>
      <c r="Q68" s="51">
        <v>0</v>
      </c>
      <c r="R68" s="51">
        <v>0</v>
      </c>
      <c r="S68" s="51">
        <f t="shared" si="10"/>
        <v>1686.61</v>
      </c>
      <c r="T68" s="53">
        <v>0</v>
      </c>
      <c r="U68" s="53">
        <v>0</v>
      </c>
      <c r="V68" s="53">
        <v>0</v>
      </c>
      <c r="W68" s="53">
        <v>0</v>
      </c>
      <c r="X68" s="51">
        <v>0</v>
      </c>
      <c r="Y68" s="51">
        <v>0</v>
      </c>
      <c r="Z68" s="51">
        <v>0</v>
      </c>
      <c r="AA68" s="51">
        <f>ROUND(AA49/AA67*1000,2)</f>
        <v>1686.61</v>
      </c>
    </row>
    <row r="69" spans="1:28" ht="18.75">
      <c r="A69" s="19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spans="1:28" ht="18.75">
      <c r="A70" s="19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spans="1:28" ht="15.75">
      <c r="A71" s="8" t="s">
        <v>63</v>
      </c>
    </row>
    <row r="72" spans="1:28" ht="15.75">
      <c r="A72" s="2" t="s">
        <v>129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8" ht="21" customHeight="1">
      <c r="A73" s="12" t="s">
        <v>130</v>
      </c>
      <c r="B73" s="12"/>
      <c r="C73" s="2" t="s">
        <v>131</v>
      </c>
      <c r="D73" s="2"/>
      <c r="E73" s="2"/>
      <c r="F73" s="17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8" ht="21" customHeight="1">
      <c r="A74" s="7"/>
      <c r="B74" s="139"/>
      <c r="C74" s="139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138"/>
      <c r="W74" s="138"/>
      <c r="X74" s="138"/>
      <c r="Y74" s="138"/>
      <c r="Z74" s="138"/>
      <c r="AA74" s="21"/>
      <c r="AB74" s="21"/>
    </row>
    <row r="75" spans="1:28" s="59" customFormat="1" ht="18.75" customHeight="1">
      <c r="A75" s="238"/>
      <c r="B75" s="239" t="s">
        <v>148</v>
      </c>
      <c r="C75" s="240"/>
      <c r="D75" s="241"/>
      <c r="E75" s="241"/>
      <c r="F75" s="241"/>
      <c r="G75" s="241"/>
      <c r="H75" s="241"/>
      <c r="I75" s="241"/>
      <c r="J75" s="241"/>
      <c r="K75" s="241"/>
      <c r="L75" s="241"/>
      <c r="M75" s="241"/>
      <c r="N75" s="241"/>
      <c r="O75" s="241"/>
      <c r="P75" s="241"/>
      <c r="Q75" s="241"/>
      <c r="R75" s="241"/>
      <c r="S75" s="241"/>
      <c r="T75" s="241"/>
      <c r="U75" s="241"/>
      <c r="V75" s="241"/>
      <c r="W75" s="241" t="s">
        <v>150</v>
      </c>
      <c r="X75" s="241"/>
      <c r="Y75" s="241"/>
      <c r="Z75" s="241"/>
      <c r="AA75" s="241"/>
      <c r="AB75" s="241"/>
    </row>
    <row r="76" spans="1:28" ht="25.5" customHeight="1">
      <c r="A76" s="137" t="s">
        <v>64</v>
      </c>
      <c r="B76" s="137"/>
      <c r="C76" s="137"/>
      <c r="D76" s="17"/>
      <c r="E76" s="17"/>
      <c r="F76" s="17"/>
      <c r="G76" s="17"/>
      <c r="H76" s="17"/>
      <c r="I76" s="137" t="s">
        <v>65</v>
      </c>
      <c r="J76" s="137"/>
      <c r="K76" s="137"/>
      <c r="L76" s="137"/>
      <c r="M76" s="137"/>
      <c r="N76" s="17"/>
      <c r="O76" s="17"/>
      <c r="P76" s="17"/>
      <c r="Q76" s="17"/>
      <c r="R76" s="17"/>
      <c r="S76" s="17"/>
      <c r="T76" s="17"/>
      <c r="U76" s="17"/>
      <c r="V76" s="137" t="s">
        <v>66</v>
      </c>
      <c r="W76" s="137"/>
      <c r="X76" s="137"/>
      <c r="Y76" s="137"/>
      <c r="Z76" s="137"/>
      <c r="AA76" s="17"/>
      <c r="AB76" s="17"/>
    </row>
    <row r="77" spans="1:28" ht="15.75">
      <c r="A77" s="2"/>
    </row>
  </sheetData>
  <mergeCells count="262">
    <mergeCell ref="U4:AA4"/>
    <mergeCell ref="U5:AA5"/>
    <mergeCell ref="U6:AA6"/>
    <mergeCell ref="W39:W40"/>
    <mergeCell ref="L44:L45"/>
    <mergeCell ref="M44:M45"/>
    <mergeCell ref="N44:N45"/>
    <mergeCell ref="O44:O45"/>
    <mergeCell ref="N39:N40"/>
    <mergeCell ref="O39:O40"/>
    <mergeCell ref="L34:L35"/>
    <mergeCell ref="M34:M35"/>
    <mergeCell ref="N34:N35"/>
    <mergeCell ref="AA34:AA35"/>
    <mergeCell ref="T10:AA11"/>
    <mergeCell ref="P10:S10"/>
    <mergeCell ref="P11:S11"/>
    <mergeCell ref="P12:S12"/>
    <mergeCell ref="P13:S13"/>
    <mergeCell ref="P14:S14"/>
    <mergeCell ref="T23:T24"/>
    <mergeCell ref="U23:U24"/>
    <mergeCell ref="V23:V24"/>
    <mergeCell ref="T12:W12"/>
    <mergeCell ref="H10:K10"/>
    <mergeCell ref="H11:K11"/>
    <mergeCell ref="H12:K12"/>
    <mergeCell ref="H13:K13"/>
    <mergeCell ref="H14:K14"/>
    <mergeCell ref="K23:K24"/>
    <mergeCell ref="D10:G10"/>
    <mergeCell ref="D11:G11"/>
    <mergeCell ref="D12:G12"/>
    <mergeCell ref="D14:G14"/>
    <mergeCell ref="D13:G13"/>
    <mergeCell ref="D23:D24"/>
    <mergeCell ref="E23:E24"/>
    <mergeCell ref="F23:F24"/>
    <mergeCell ref="G23:G24"/>
    <mergeCell ref="K25:K26"/>
    <mergeCell ref="D25:D26"/>
    <mergeCell ref="E25:E26"/>
    <mergeCell ref="K63:K64"/>
    <mergeCell ref="H65:H66"/>
    <mergeCell ref="H55:H56"/>
    <mergeCell ref="I55:I56"/>
    <mergeCell ref="J63:J64"/>
    <mergeCell ref="U44:U45"/>
    <mergeCell ref="P34:P35"/>
    <mergeCell ref="Q34:Q35"/>
    <mergeCell ref="M63:M64"/>
    <mergeCell ref="N63:N64"/>
    <mergeCell ref="R34:R35"/>
    <mergeCell ref="S34:S35"/>
    <mergeCell ref="W44:W45"/>
    <mergeCell ref="W34:W35"/>
    <mergeCell ref="T39:T40"/>
    <mergeCell ref="U39:U40"/>
    <mergeCell ref="V39:V40"/>
    <mergeCell ref="W63:W64"/>
    <mergeCell ref="T65:T66"/>
    <mergeCell ref="U65:U66"/>
    <mergeCell ref="T44:T45"/>
    <mergeCell ref="V65:V66"/>
    <mergeCell ref="V44:V45"/>
    <mergeCell ref="L10:O10"/>
    <mergeCell ref="L11:O11"/>
    <mergeCell ref="L12:O12"/>
    <mergeCell ref="L13:O13"/>
    <mergeCell ref="L14:O14"/>
    <mergeCell ref="X12:AA12"/>
    <mergeCell ref="X13:AA13"/>
    <mergeCell ref="X14:AA14"/>
    <mergeCell ref="AA28:AA29"/>
    <mergeCell ref="Y28:Y29"/>
    <mergeCell ref="S25:S26"/>
    <mergeCell ref="AA25:AA26"/>
    <mergeCell ref="AA23:AA24"/>
    <mergeCell ref="W23:W24"/>
    <mergeCell ref="W25:W26"/>
    <mergeCell ref="T25:T26"/>
    <mergeCell ref="U25:U26"/>
    <mergeCell ref="V25:V26"/>
    <mergeCell ref="T13:W13"/>
    <mergeCell ref="T14:W14"/>
    <mergeCell ref="A25:A26"/>
    <mergeCell ref="C25:C26"/>
    <mergeCell ref="K28:K29"/>
    <mergeCell ref="A23:A24"/>
    <mergeCell ref="C23:C24"/>
    <mergeCell ref="F25:F26"/>
    <mergeCell ref="G25:G26"/>
    <mergeCell ref="Y25:Y26"/>
    <mergeCell ref="Z25:Z26"/>
    <mergeCell ref="P23:P24"/>
    <mergeCell ref="Q23:Q24"/>
    <mergeCell ref="Z23:Z24"/>
    <mergeCell ref="Y23:Y24"/>
    <mergeCell ref="X23:X24"/>
    <mergeCell ref="X25:X26"/>
    <mergeCell ref="L23:L24"/>
    <mergeCell ref="M23:M24"/>
    <mergeCell ref="N23:N24"/>
    <mergeCell ref="O23:O24"/>
    <mergeCell ref="L25:L26"/>
    <mergeCell ref="M25:M26"/>
    <mergeCell ref="N25:N26"/>
    <mergeCell ref="O25:O26"/>
    <mergeCell ref="L28:L29"/>
    <mergeCell ref="Y34:Y35"/>
    <mergeCell ref="Z34:Z35"/>
    <mergeCell ref="A34:A35"/>
    <mergeCell ref="C34:C35"/>
    <mergeCell ref="H34:H35"/>
    <mergeCell ref="I34:I35"/>
    <mergeCell ref="X28:X29"/>
    <mergeCell ref="P28:P29"/>
    <mergeCell ref="F28:F29"/>
    <mergeCell ref="G28:G29"/>
    <mergeCell ref="A28:A29"/>
    <mergeCell ref="C28:C29"/>
    <mergeCell ref="Z28:Z29"/>
    <mergeCell ref="T28:T29"/>
    <mergeCell ref="U28:U29"/>
    <mergeCell ref="V28:V29"/>
    <mergeCell ref="W28:W29"/>
    <mergeCell ref="T34:T35"/>
    <mergeCell ref="U34:U35"/>
    <mergeCell ref="V34:V35"/>
    <mergeCell ref="O34:O35"/>
    <mergeCell ref="M28:M29"/>
    <mergeCell ref="N28:N29"/>
    <mergeCell ref="O28:O29"/>
    <mergeCell ref="AA39:AA40"/>
    <mergeCell ref="X39:X40"/>
    <mergeCell ref="Y39:Y40"/>
    <mergeCell ref="A44:A45"/>
    <mergeCell ref="C44:C45"/>
    <mergeCell ref="D44:D45"/>
    <mergeCell ref="E44:E45"/>
    <mergeCell ref="F44:F45"/>
    <mergeCell ref="G44:G45"/>
    <mergeCell ref="H44:H45"/>
    <mergeCell ref="I44:I45"/>
    <mergeCell ref="A39:A40"/>
    <mergeCell ref="C39:C40"/>
    <mergeCell ref="H39:H40"/>
    <mergeCell ref="I39:I40"/>
    <mergeCell ref="J39:J40"/>
    <mergeCell ref="K39:K40"/>
    <mergeCell ref="Z39:Z40"/>
    <mergeCell ref="P39:P40"/>
    <mergeCell ref="Q39:Q40"/>
    <mergeCell ref="R39:R40"/>
    <mergeCell ref="S39:S40"/>
    <mergeCell ref="L39:L40"/>
    <mergeCell ref="M39:M40"/>
    <mergeCell ref="AA63:AA64"/>
    <mergeCell ref="AA44:AA45"/>
    <mergeCell ref="J55:J56"/>
    <mergeCell ref="K55:K56"/>
    <mergeCell ref="L55:L56"/>
    <mergeCell ref="M55:M56"/>
    <mergeCell ref="P55:P56"/>
    <mergeCell ref="Q55:Q56"/>
    <mergeCell ref="J44:J45"/>
    <mergeCell ref="K44:K45"/>
    <mergeCell ref="P44:P45"/>
    <mergeCell ref="Q44:Q45"/>
    <mergeCell ref="R44:R45"/>
    <mergeCell ref="S44:S45"/>
    <mergeCell ref="R55:R56"/>
    <mergeCell ref="S55:S56"/>
    <mergeCell ref="X44:X45"/>
    <mergeCell ref="Y44:Y45"/>
    <mergeCell ref="O63:O64"/>
    <mergeCell ref="N55:N56"/>
    <mergeCell ref="O55:O56"/>
    <mergeCell ref="T63:T64"/>
    <mergeCell ref="U63:U64"/>
    <mergeCell ref="V63:V64"/>
    <mergeCell ref="AA65:AA66"/>
    <mergeCell ref="P63:P64"/>
    <mergeCell ref="Q63:Q64"/>
    <mergeCell ref="R63:R64"/>
    <mergeCell ref="S63:S64"/>
    <mergeCell ref="X63:X64"/>
    <mergeCell ref="Z55:Z56"/>
    <mergeCell ref="AA55:AA56"/>
    <mergeCell ref="A63:A64"/>
    <mergeCell ref="C63:C64"/>
    <mergeCell ref="D63:D64"/>
    <mergeCell ref="E63:E64"/>
    <mergeCell ref="F63:F64"/>
    <mergeCell ref="G63:G64"/>
    <mergeCell ref="H63:H64"/>
    <mergeCell ref="I63:I64"/>
    <mergeCell ref="T55:T56"/>
    <mergeCell ref="U55:U56"/>
    <mergeCell ref="V55:V56"/>
    <mergeCell ref="W55:W56"/>
    <mergeCell ref="X55:X56"/>
    <mergeCell ref="Y55:Y56"/>
    <mergeCell ref="Y63:Y64"/>
    <mergeCell ref="Z63:Z64"/>
    <mergeCell ref="A76:C76"/>
    <mergeCell ref="A65:A66"/>
    <mergeCell ref="C65:C66"/>
    <mergeCell ref="D65:D66"/>
    <mergeCell ref="E65:E66"/>
    <mergeCell ref="V74:Z74"/>
    <mergeCell ref="I76:M76"/>
    <mergeCell ref="V76:Z76"/>
    <mergeCell ref="X65:X66"/>
    <mergeCell ref="Y65:Y66"/>
    <mergeCell ref="I65:I66"/>
    <mergeCell ref="J65:J66"/>
    <mergeCell ref="K65:K66"/>
    <mergeCell ref="P65:P66"/>
    <mergeCell ref="Q65:Q66"/>
    <mergeCell ref="R65:R66"/>
    <mergeCell ref="S65:S66"/>
    <mergeCell ref="Z65:Z66"/>
    <mergeCell ref="N65:N66"/>
    <mergeCell ref="O65:O66"/>
    <mergeCell ref="W65:W66"/>
    <mergeCell ref="L65:L66"/>
    <mergeCell ref="M65:M66"/>
    <mergeCell ref="B74:C74"/>
    <mergeCell ref="A55:A56"/>
    <mergeCell ref="C55:C56"/>
    <mergeCell ref="F65:F66"/>
    <mergeCell ref="G65:G66"/>
    <mergeCell ref="D55:D56"/>
    <mergeCell ref="E55:E56"/>
    <mergeCell ref="F55:F56"/>
    <mergeCell ref="G55:G56"/>
    <mergeCell ref="L63:L64"/>
    <mergeCell ref="H9:N9"/>
    <mergeCell ref="H8:N8"/>
    <mergeCell ref="Z44:Z45"/>
    <mergeCell ref="X34:X35"/>
    <mergeCell ref="J34:J35"/>
    <mergeCell ref="K34:K35"/>
    <mergeCell ref="R23:R24"/>
    <mergeCell ref="S23:S24"/>
    <mergeCell ref="D39:D40"/>
    <mergeCell ref="E39:E40"/>
    <mergeCell ref="F39:F40"/>
    <mergeCell ref="G39:G40"/>
    <mergeCell ref="D34:D35"/>
    <mergeCell ref="E34:E35"/>
    <mergeCell ref="F34:F35"/>
    <mergeCell ref="G34:G35"/>
    <mergeCell ref="D28:D29"/>
    <mergeCell ref="E28:E29"/>
    <mergeCell ref="Q28:Q29"/>
    <mergeCell ref="R28:R29"/>
    <mergeCell ref="S28:S29"/>
    <mergeCell ref="P25:P26"/>
    <mergeCell ref="Q25:Q26"/>
    <mergeCell ref="R25:R26"/>
  </mergeCells>
  <pageMargins left="0.25" right="0.25" top="0.75" bottom="0.75" header="0.3" footer="0.3"/>
  <pageSetup paperSize="9" scale="30" fitToWidth="0" fitToHeight="0" orientation="landscape" r:id="rId1"/>
  <rowBreaks count="1" manualBreakCount="1">
    <brk id="57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3:J53"/>
  <sheetViews>
    <sheetView view="pageBreakPreview" zoomScale="60" workbookViewId="0">
      <selection activeCell="H7" sqref="H7"/>
    </sheetView>
  </sheetViews>
  <sheetFormatPr defaultRowHeight="15"/>
  <cols>
    <col min="1" max="1" width="10.5703125" customWidth="1"/>
    <col min="2" max="2" width="48.42578125" customWidth="1"/>
    <col min="3" max="3" width="16" customWidth="1"/>
    <col min="4" max="4" width="18.5703125" customWidth="1"/>
    <col min="5" max="5" width="15.85546875" customWidth="1"/>
    <col min="6" max="6" width="20.140625" customWidth="1"/>
    <col min="7" max="8" width="19.85546875" customWidth="1"/>
    <col min="9" max="9" width="23.28515625" customWidth="1"/>
    <col min="10" max="10" width="9.140625" style="86"/>
  </cols>
  <sheetData>
    <row r="3" spans="1:9" ht="21" customHeight="1">
      <c r="A3" s="242" t="s">
        <v>152</v>
      </c>
      <c r="B3" s="242"/>
      <c r="C3" s="242"/>
      <c r="D3" s="242"/>
      <c r="E3" s="242"/>
      <c r="F3" s="242"/>
      <c r="G3" s="242"/>
    </row>
    <row r="4" spans="1:9" ht="21" customHeight="1">
      <c r="A4" s="242" t="s">
        <v>151</v>
      </c>
      <c r="B4" s="242"/>
      <c r="C4" s="242"/>
      <c r="D4" s="242"/>
      <c r="E4" s="242"/>
      <c r="F4" s="242"/>
      <c r="G4" s="242"/>
    </row>
    <row r="5" spans="1:9" ht="21" customHeight="1">
      <c r="A5" s="242" t="s">
        <v>153</v>
      </c>
      <c r="B5" s="242"/>
      <c r="C5" s="242"/>
      <c r="D5" s="242"/>
      <c r="E5" s="242"/>
      <c r="F5" s="242"/>
      <c r="G5" s="242"/>
    </row>
    <row r="6" spans="1:9" ht="15.75">
      <c r="A6" s="9"/>
      <c r="D6" s="17"/>
      <c r="E6" s="17"/>
      <c r="F6" s="17" t="s">
        <v>88</v>
      </c>
      <c r="G6" s="17"/>
    </row>
    <row r="7" spans="1:9" ht="18.75" customHeight="1">
      <c r="A7" s="186"/>
      <c r="B7" s="186"/>
      <c r="C7" s="186"/>
      <c r="D7" s="186"/>
      <c r="E7" s="186"/>
      <c r="F7" s="186"/>
      <c r="G7" s="186"/>
    </row>
    <row r="8" spans="1:9" ht="18.75" customHeight="1">
      <c r="A8" s="186" t="s">
        <v>142</v>
      </c>
      <c r="B8" s="186"/>
      <c r="C8" s="186"/>
      <c r="D8" s="186"/>
      <c r="E8" s="186"/>
      <c r="F8" s="186"/>
      <c r="G8" s="186"/>
    </row>
    <row r="9" spans="1:9" ht="24" thickBot="1">
      <c r="A9" s="59"/>
      <c r="B9" s="180" t="s">
        <v>145</v>
      </c>
      <c r="C9" s="180"/>
      <c r="D9" s="181"/>
      <c r="E9" s="181"/>
      <c r="F9" s="181"/>
      <c r="G9" s="60" t="s">
        <v>87</v>
      </c>
    </row>
    <row r="10" spans="1:9" ht="24" thickBot="1">
      <c r="A10" s="61"/>
      <c r="B10" s="62"/>
      <c r="C10" s="107"/>
      <c r="D10" s="182" t="s">
        <v>70</v>
      </c>
      <c r="E10" s="183"/>
      <c r="F10" s="183"/>
      <c r="G10" s="183"/>
      <c r="H10" s="184"/>
      <c r="I10" s="185"/>
    </row>
    <row r="11" spans="1:9" ht="96" customHeight="1" thickBot="1">
      <c r="A11" s="113" t="s">
        <v>69</v>
      </c>
      <c r="B11" s="114" t="s">
        <v>4</v>
      </c>
      <c r="C11" s="115" t="s">
        <v>5</v>
      </c>
      <c r="D11" s="116" t="s">
        <v>16</v>
      </c>
      <c r="E11" s="116" t="s">
        <v>17</v>
      </c>
      <c r="F11" s="116" t="s">
        <v>18</v>
      </c>
      <c r="G11" s="117" t="s">
        <v>137</v>
      </c>
      <c r="H11" s="118" t="s">
        <v>138</v>
      </c>
      <c r="I11" s="119" t="s">
        <v>139</v>
      </c>
    </row>
    <row r="12" spans="1:9" ht="19.5" thickBot="1">
      <c r="A12" s="6">
        <v>1</v>
      </c>
      <c r="B12" s="16">
        <v>2</v>
      </c>
      <c r="C12" s="16">
        <v>3</v>
      </c>
      <c r="D12" s="16">
        <v>4</v>
      </c>
      <c r="E12" s="16">
        <v>5</v>
      </c>
      <c r="F12" s="16">
        <v>6</v>
      </c>
      <c r="G12" s="84">
        <v>7</v>
      </c>
      <c r="H12" s="120">
        <v>8</v>
      </c>
      <c r="I12" s="120">
        <v>9</v>
      </c>
    </row>
    <row r="13" spans="1:9" ht="40.5" customHeight="1" thickBot="1">
      <c r="A13" s="6">
        <v>1</v>
      </c>
      <c r="B13" s="39" t="s">
        <v>20</v>
      </c>
      <c r="C13" s="58" t="s">
        <v>21</v>
      </c>
      <c r="D13" s="37">
        <v>0</v>
      </c>
      <c r="E13" s="37">
        <v>0</v>
      </c>
      <c r="F13" s="37">
        <v>0</v>
      </c>
      <c r="G13" s="85">
        <f>H13+I13</f>
        <v>0</v>
      </c>
      <c r="H13" s="90">
        <f>H14+H15+H16+H20</f>
        <v>0</v>
      </c>
      <c r="I13" s="88">
        <f>I14+I15+I16+I20</f>
        <v>0</v>
      </c>
    </row>
    <row r="14" spans="1:9" ht="24.75" customHeight="1" thickBot="1">
      <c r="A14" s="6">
        <v>1.1000000000000001</v>
      </c>
      <c r="B14" s="39" t="s">
        <v>71</v>
      </c>
      <c r="C14" s="58" t="s">
        <v>21</v>
      </c>
      <c r="D14" s="37">
        <v>0</v>
      </c>
      <c r="E14" s="37">
        <v>0</v>
      </c>
      <c r="F14" s="37">
        <v>0</v>
      </c>
      <c r="G14" s="85">
        <f t="shared" ref="G14:G42" si="0">H14+I14</f>
        <v>0</v>
      </c>
      <c r="H14" s="88">
        <v>0</v>
      </c>
      <c r="I14" s="88">
        <v>0</v>
      </c>
    </row>
    <row r="15" spans="1:9" ht="35.25" customHeight="1" thickBot="1">
      <c r="A15" s="6">
        <v>1.2</v>
      </c>
      <c r="B15" s="39" t="s">
        <v>72</v>
      </c>
      <c r="C15" s="58" t="s">
        <v>21</v>
      </c>
      <c r="D15" s="37">
        <v>0</v>
      </c>
      <c r="E15" s="37">
        <v>0</v>
      </c>
      <c r="F15" s="37">
        <v>0</v>
      </c>
      <c r="G15" s="85">
        <f t="shared" si="0"/>
        <v>0</v>
      </c>
      <c r="H15" s="88">
        <v>0</v>
      </c>
      <c r="I15" s="88">
        <v>0</v>
      </c>
    </row>
    <row r="16" spans="1:9" ht="33" customHeight="1" thickBot="1">
      <c r="A16" s="6">
        <v>1.3</v>
      </c>
      <c r="B16" s="39" t="s">
        <v>29</v>
      </c>
      <c r="C16" s="58" t="s">
        <v>21</v>
      </c>
      <c r="D16" s="37">
        <v>0</v>
      </c>
      <c r="E16" s="37">
        <v>0</v>
      </c>
      <c r="F16" s="37">
        <v>0</v>
      </c>
      <c r="G16" s="85">
        <f t="shared" si="0"/>
        <v>0</v>
      </c>
      <c r="H16" s="88">
        <f>H17+H18+H19</f>
        <v>0</v>
      </c>
      <c r="I16" s="88">
        <f>I17+I18+I19</f>
        <v>0</v>
      </c>
    </row>
    <row r="17" spans="1:9" ht="40.5" customHeight="1" thickBot="1">
      <c r="A17" s="13" t="s">
        <v>120</v>
      </c>
      <c r="B17" s="39" t="s">
        <v>73</v>
      </c>
      <c r="C17" s="58" t="s">
        <v>21</v>
      </c>
      <c r="D17" s="37">
        <v>0</v>
      </c>
      <c r="E17" s="37">
        <v>0</v>
      </c>
      <c r="F17" s="37">
        <v>0</v>
      </c>
      <c r="G17" s="85">
        <f t="shared" si="0"/>
        <v>0</v>
      </c>
      <c r="H17" s="88">
        <v>0</v>
      </c>
      <c r="I17" s="88">
        <v>0</v>
      </c>
    </row>
    <row r="18" spans="1:9" ht="27.75" customHeight="1" thickBot="1">
      <c r="A18" s="13" t="s">
        <v>121</v>
      </c>
      <c r="B18" s="39" t="s">
        <v>32</v>
      </c>
      <c r="C18" s="58" t="s">
        <v>21</v>
      </c>
      <c r="D18" s="37">
        <v>0</v>
      </c>
      <c r="E18" s="37">
        <v>0</v>
      </c>
      <c r="F18" s="37">
        <v>0</v>
      </c>
      <c r="G18" s="85">
        <f t="shared" si="0"/>
        <v>0</v>
      </c>
      <c r="H18" s="88">
        <v>0</v>
      </c>
      <c r="I18" s="88">
        <v>0</v>
      </c>
    </row>
    <row r="19" spans="1:9" ht="30" customHeight="1" thickBot="1">
      <c r="A19" s="13" t="s">
        <v>122</v>
      </c>
      <c r="B19" s="39" t="s">
        <v>33</v>
      </c>
      <c r="C19" s="58" t="s">
        <v>21</v>
      </c>
      <c r="D19" s="37">
        <v>0</v>
      </c>
      <c r="E19" s="37">
        <v>0</v>
      </c>
      <c r="F19" s="37">
        <v>0</v>
      </c>
      <c r="G19" s="85">
        <f t="shared" si="0"/>
        <v>0</v>
      </c>
      <c r="H19" s="88">
        <v>0</v>
      </c>
      <c r="I19" s="88">
        <v>0</v>
      </c>
    </row>
    <row r="20" spans="1:9" ht="41.25" thickBot="1">
      <c r="A20" s="6">
        <v>1.4</v>
      </c>
      <c r="B20" s="39" t="s">
        <v>34</v>
      </c>
      <c r="C20" s="58" t="s">
        <v>21</v>
      </c>
      <c r="D20" s="37">
        <v>0</v>
      </c>
      <c r="E20" s="37">
        <v>0</v>
      </c>
      <c r="F20" s="37">
        <v>0</v>
      </c>
      <c r="G20" s="85">
        <f t="shared" si="0"/>
        <v>0</v>
      </c>
      <c r="H20" s="88">
        <f>H21+H22+H23</f>
        <v>0</v>
      </c>
      <c r="I20" s="92">
        <f>I21+I22+I23</f>
        <v>0</v>
      </c>
    </row>
    <row r="21" spans="1:9" ht="27" thickBot="1">
      <c r="A21" s="13" t="s">
        <v>123</v>
      </c>
      <c r="B21" s="39" t="s">
        <v>35</v>
      </c>
      <c r="C21" s="58" t="s">
        <v>21</v>
      </c>
      <c r="D21" s="37">
        <v>0</v>
      </c>
      <c r="E21" s="37">
        <v>0</v>
      </c>
      <c r="F21" s="37">
        <v>0</v>
      </c>
      <c r="G21" s="85">
        <f t="shared" si="0"/>
        <v>0</v>
      </c>
      <c r="H21" s="88">
        <v>0</v>
      </c>
      <c r="I21" s="88">
        <v>0</v>
      </c>
    </row>
    <row r="22" spans="1:9" ht="38.25" customHeight="1" thickBot="1">
      <c r="A22" s="13" t="s">
        <v>124</v>
      </c>
      <c r="B22" s="39" t="s">
        <v>73</v>
      </c>
      <c r="C22" s="58" t="s">
        <v>21</v>
      </c>
      <c r="D22" s="37">
        <v>0</v>
      </c>
      <c r="E22" s="37">
        <v>0</v>
      </c>
      <c r="F22" s="37">
        <v>0</v>
      </c>
      <c r="G22" s="85">
        <f t="shared" si="0"/>
        <v>0</v>
      </c>
      <c r="H22" s="88">
        <v>0</v>
      </c>
      <c r="I22" s="88">
        <v>0</v>
      </c>
    </row>
    <row r="23" spans="1:9" ht="27" thickBot="1">
      <c r="A23" s="13" t="s">
        <v>125</v>
      </c>
      <c r="B23" s="39" t="s">
        <v>38</v>
      </c>
      <c r="C23" s="58" t="s">
        <v>21</v>
      </c>
      <c r="D23" s="37">
        <v>0</v>
      </c>
      <c r="E23" s="37">
        <v>0</v>
      </c>
      <c r="F23" s="37">
        <v>0</v>
      </c>
      <c r="G23" s="85">
        <f t="shared" si="0"/>
        <v>0</v>
      </c>
      <c r="H23" s="88">
        <v>0</v>
      </c>
      <c r="I23" s="92">
        <v>0</v>
      </c>
    </row>
    <row r="24" spans="1:9" ht="36.75" customHeight="1" thickBot="1">
      <c r="A24" s="6">
        <v>2</v>
      </c>
      <c r="B24" s="39" t="s">
        <v>37</v>
      </c>
      <c r="C24" s="58" t="s">
        <v>21</v>
      </c>
      <c r="D24" s="37">
        <v>0</v>
      </c>
      <c r="E24" s="37">
        <v>0</v>
      </c>
      <c r="F24" s="37">
        <v>0</v>
      </c>
      <c r="G24" s="85">
        <f t="shared" si="0"/>
        <v>0.83</v>
      </c>
      <c r="H24" s="88">
        <f>ROUND(H25+H26+H27,2)</f>
        <v>0.69</v>
      </c>
      <c r="I24" s="88">
        <f>ROUND(I25+I26+I27,2)</f>
        <v>0.14000000000000001</v>
      </c>
    </row>
    <row r="25" spans="1:9" ht="25.5" customHeight="1" thickBot="1">
      <c r="A25" s="6">
        <v>2.1</v>
      </c>
      <c r="B25" s="39" t="s">
        <v>35</v>
      </c>
      <c r="C25" s="58" t="s">
        <v>21</v>
      </c>
      <c r="D25" s="37">
        <v>0</v>
      </c>
      <c r="E25" s="37">
        <v>0</v>
      </c>
      <c r="F25" s="37">
        <v>0</v>
      </c>
      <c r="G25" s="85">
        <f t="shared" si="0"/>
        <v>0.56999999999999995</v>
      </c>
      <c r="H25" s="89">
        <f>ROUND('[1]Витрати 20 -21'!$BC$14*'[1]Витрати 20 -21'!$BL$28%,2)</f>
        <v>0.47</v>
      </c>
      <c r="I25" s="89">
        <f>ROUND('[1]Витрати 20 -21'!$BD$14*'[1]Витрати 20 -21'!$BM$28%,2)</f>
        <v>0.1</v>
      </c>
    </row>
    <row r="26" spans="1:9" ht="44.25" customHeight="1" thickBot="1">
      <c r="A26" s="6">
        <v>2.2000000000000002</v>
      </c>
      <c r="B26" s="39" t="s">
        <v>73</v>
      </c>
      <c r="C26" s="58" t="s">
        <v>21</v>
      </c>
      <c r="D26" s="37">
        <v>0</v>
      </c>
      <c r="E26" s="37">
        <v>0</v>
      </c>
      <c r="F26" s="37">
        <v>0</v>
      </c>
      <c r="G26" s="85">
        <f t="shared" si="0"/>
        <v>0.12000000000000001</v>
      </c>
      <c r="H26" s="88">
        <f>ROUND(H25*22%,2)</f>
        <v>0.1</v>
      </c>
      <c r="I26" s="88">
        <f>ROUND(I25*22%,2)</f>
        <v>0.02</v>
      </c>
    </row>
    <row r="27" spans="1:9" ht="29.25" customHeight="1" thickBot="1">
      <c r="A27" s="6">
        <v>2.2999999999999998</v>
      </c>
      <c r="B27" s="39" t="s">
        <v>38</v>
      </c>
      <c r="C27" s="58" t="s">
        <v>21</v>
      </c>
      <c r="D27" s="37">
        <v>0</v>
      </c>
      <c r="E27" s="37">
        <v>0</v>
      </c>
      <c r="F27" s="37">
        <v>0</v>
      </c>
      <c r="G27" s="85">
        <f t="shared" si="0"/>
        <v>0.13999999999999999</v>
      </c>
      <c r="H27" s="89">
        <f>ROUND('[1]Витрати 20 -21'!$BI$14*'[1]Витрати 20 -21'!$BL$28%,2)</f>
        <v>0.12</v>
      </c>
      <c r="I27" s="93">
        <f>ROUND('[1]Витрати 20 -21'!$BJ$14*'[1]Витрати 20 -21'!$BM$28%,2)</f>
        <v>0.02</v>
      </c>
    </row>
    <row r="28" spans="1:9" ht="25.5" customHeight="1" thickBot="1">
      <c r="A28" s="6">
        <v>3</v>
      </c>
      <c r="B28" s="39" t="s">
        <v>39</v>
      </c>
      <c r="C28" s="58" t="s">
        <v>21</v>
      </c>
      <c r="D28" s="37">
        <v>0</v>
      </c>
      <c r="E28" s="37">
        <v>0</v>
      </c>
      <c r="F28" s="37">
        <v>0</v>
      </c>
      <c r="G28" s="85">
        <f t="shared" si="0"/>
        <v>12.02</v>
      </c>
      <c r="H28" s="88">
        <f>ROUND(H29+H30+H31,2)</f>
        <v>9.9</v>
      </c>
      <c r="I28" s="88">
        <f>ROUND(I29+I30+I31,2)</f>
        <v>2.12</v>
      </c>
    </row>
    <row r="29" spans="1:9" ht="27" thickBot="1">
      <c r="A29" s="6">
        <v>3.1</v>
      </c>
      <c r="B29" s="39" t="s">
        <v>35</v>
      </c>
      <c r="C29" s="58" t="s">
        <v>21</v>
      </c>
      <c r="D29" s="37">
        <v>0</v>
      </c>
      <c r="E29" s="37">
        <v>0</v>
      </c>
      <c r="F29" s="37">
        <v>0</v>
      </c>
      <c r="G29" s="85">
        <f t="shared" si="0"/>
        <v>9.2199999999999989</v>
      </c>
      <c r="H29" s="89">
        <f>ROUND('[1]Витрати 20 -21'!$BO$14,2)</f>
        <v>7.6</v>
      </c>
      <c r="I29" s="89">
        <f>ROUND('[1]Витрати 20 -21'!$BP$14,2)</f>
        <v>1.62</v>
      </c>
    </row>
    <row r="30" spans="1:9" ht="27" thickBot="1">
      <c r="A30" s="6">
        <v>3.2</v>
      </c>
      <c r="B30" s="39" t="s">
        <v>73</v>
      </c>
      <c r="C30" s="58" t="s">
        <v>21</v>
      </c>
      <c r="D30" s="37">
        <v>0</v>
      </c>
      <c r="E30" s="37">
        <v>0</v>
      </c>
      <c r="F30" s="37">
        <v>0</v>
      </c>
      <c r="G30" s="85">
        <f t="shared" si="0"/>
        <v>2.0299999999999998</v>
      </c>
      <c r="H30" s="88">
        <f>ROUND(H29*22%,2)</f>
        <v>1.67</v>
      </c>
      <c r="I30" s="88">
        <f>ROUND(I29*22%,2)</f>
        <v>0.36</v>
      </c>
    </row>
    <row r="31" spans="1:9" ht="27" thickBot="1">
      <c r="A31" s="6">
        <v>3.3</v>
      </c>
      <c r="B31" s="39" t="s">
        <v>74</v>
      </c>
      <c r="C31" s="58" t="s">
        <v>21</v>
      </c>
      <c r="D31" s="37">
        <v>0</v>
      </c>
      <c r="E31" s="37">
        <v>0</v>
      </c>
      <c r="F31" s="37">
        <v>0</v>
      </c>
      <c r="G31" s="85">
        <f t="shared" si="0"/>
        <v>0.77</v>
      </c>
      <c r="H31" s="89">
        <f>ROUND('[1]Витрати 20 -21'!$BU$14,2)</f>
        <v>0.63</v>
      </c>
      <c r="I31" s="89">
        <f>ROUND('[1]Витрати 20 -21'!$BV$14,2)</f>
        <v>0.14000000000000001</v>
      </c>
    </row>
    <row r="32" spans="1:9" ht="27" thickBot="1">
      <c r="A32" s="6">
        <v>4</v>
      </c>
      <c r="B32" s="39" t="s">
        <v>75</v>
      </c>
      <c r="C32" s="58" t="s">
        <v>21</v>
      </c>
      <c r="D32" s="37">
        <v>0</v>
      </c>
      <c r="E32" s="37">
        <v>0</v>
      </c>
      <c r="F32" s="37">
        <v>0</v>
      </c>
      <c r="G32" s="85">
        <f t="shared" si="0"/>
        <v>0</v>
      </c>
      <c r="H32" s="88">
        <v>0</v>
      </c>
      <c r="I32" s="88">
        <v>0</v>
      </c>
    </row>
    <row r="33" spans="1:9" ht="27" thickBot="1">
      <c r="A33" s="6">
        <v>5</v>
      </c>
      <c r="B33" s="39" t="s">
        <v>41</v>
      </c>
      <c r="C33" s="58" t="s">
        <v>21</v>
      </c>
      <c r="D33" s="37">
        <v>0</v>
      </c>
      <c r="E33" s="37">
        <v>0</v>
      </c>
      <c r="F33" s="37">
        <v>0</v>
      </c>
      <c r="G33" s="85">
        <f t="shared" si="0"/>
        <v>0</v>
      </c>
      <c r="H33" s="88">
        <v>0</v>
      </c>
      <c r="I33" s="88">
        <v>0</v>
      </c>
    </row>
    <row r="34" spans="1:9" ht="27" thickBot="1">
      <c r="A34" s="6">
        <v>6</v>
      </c>
      <c r="B34" s="39" t="s">
        <v>76</v>
      </c>
      <c r="C34" s="58" t="s">
        <v>21</v>
      </c>
      <c r="D34" s="37">
        <v>0</v>
      </c>
      <c r="E34" s="37">
        <v>0</v>
      </c>
      <c r="F34" s="37">
        <v>0</v>
      </c>
      <c r="G34" s="85">
        <f t="shared" si="0"/>
        <v>12.85</v>
      </c>
      <c r="H34" s="88">
        <f>ROUND(H13+H24+H28+H32+H33,2)</f>
        <v>10.59</v>
      </c>
      <c r="I34" s="88">
        <f>ROUND(I13+I24+I28+I32+I33,2)</f>
        <v>2.2599999999999998</v>
      </c>
    </row>
    <row r="35" spans="1:9" ht="42.75" customHeight="1" thickBot="1">
      <c r="A35" s="6">
        <v>7</v>
      </c>
      <c r="B35" s="39" t="s">
        <v>43</v>
      </c>
      <c r="C35" s="58" t="s">
        <v>21</v>
      </c>
      <c r="D35" s="37">
        <v>0</v>
      </c>
      <c r="E35" s="37">
        <v>0</v>
      </c>
      <c r="F35" s="37">
        <v>0</v>
      </c>
      <c r="G35" s="85">
        <f t="shared" si="0"/>
        <v>0</v>
      </c>
      <c r="H35" s="88">
        <v>0</v>
      </c>
      <c r="I35" s="88">
        <v>0</v>
      </c>
    </row>
    <row r="36" spans="1:9" ht="39.75" customHeight="1" thickBot="1">
      <c r="A36" s="6">
        <v>8</v>
      </c>
      <c r="B36" s="39" t="s">
        <v>77</v>
      </c>
      <c r="C36" s="58" t="s">
        <v>21</v>
      </c>
      <c r="D36" s="37">
        <v>0</v>
      </c>
      <c r="E36" s="37">
        <v>0</v>
      </c>
      <c r="F36" s="37">
        <v>0</v>
      </c>
      <c r="G36" s="85">
        <f t="shared" si="0"/>
        <v>0.72</v>
      </c>
      <c r="H36" s="88">
        <f>ROUND(H37+H38+H39+H40+H41,2)</f>
        <v>0.59</v>
      </c>
      <c r="I36" s="88">
        <f>ROUND(I37+I38+I39+I40+I41,2)</f>
        <v>0.13</v>
      </c>
    </row>
    <row r="37" spans="1:9" ht="31.5" customHeight="1" thickBot="1">
      <c r="A37" s="6">
        <v>8.1</v>
      </c>
      <c r="B37" s="39" t="s">
        <v>45</v>
      </c>
      <c r="C37" s="58" t="s">
        <v>21</v>
      </c>
      <c r="D37" s="37">
        <v>0</v>
      </c>
      <c r="E37" s="37">
        <v>0</v>
      </c>
      <c r="F37" s="37">
        <v>0</v>
      </c>
      <c r="G37" s="85">
        <f t="shared" si="0"/>
        <v>0.13</v>
      </c>
      <c r="H37" s="91">
        <f>ROUND(18%*(H38+H39+H40+H41)/82%,2)</f>
        <v>0.11</v>
      </c>
      <c r="I37" s="91">
        <f>ROUND(18%*(I38+I39+I40+I41)/82%,2)</f>
        <v>0.02</v>
      </c>
    </row>
    <row r="38" spans="1:9" ht="31.5" customHeight="1" thickBot="1">
      <c r="A38" s="6">
        <v>8.1999999999999993</v>
      </c>
      <c r="B38" s="39" t="s">
        <v>47</v>
      </c>
      <c r="C38" s="58" t="s">
        <v>21</v>
      </c>
      <c r="D38" s="37">
        <v>0</v>
      </c>
      <c r="E38" s="37">
        <v>0</v>
      </c>
      <c r="F38" s="37">
        <v>0</v>
      </c>
      <c r="G38" s="85">
        <f t="shared" si="0"/>
        <v>0</v>
      </c>
      <c r="H38" s="90">
        <v>0</v>
      </c>
      <c r="I38" s="92">
        <v>0</v>
      </c>
    </row>
    <row r="39" spans="1:9" ht="33" customHeight="1" thickBot="1">
      <c r="A39" s="6">
        <v>8.3000000000000007</v>
      </c>
      <c r="B39" s="39" t="s">
        <v>48</v>
      </c>
      <c r="C39" s="58" t="s">
        <v>21</v>
      </c>
      <c r="D39" s="37">
        <v>0</v>
      </c>
      <c r="E39" s="37">
        <v>0</v>
      </c>
      <c r="F39" s="37">
        <v>0</v>
      </c>
      <c r="G39" s="85">
        <f t="shared" si="0"/>
        <v>0.33</v>
      </c>
      <c r="H39" s="89">
        <f>ROUND('[1]Витрати 20 -21'!$CJ$14*'[1]Витрати 20 -21'!$BL$28%,2)</f>
        <v>0.27</v>
      </c>
      <c r="I39" s="89">
        <f>ROUND('[1]Витрати 20 -21'!$CK$14*'[1]Витрати 20 -21'!$BM$28%,2)</f>
        <v>0.06</v>
      </c>
    </row>
    <row r="40" spans="1:9" ht="44.25" customHeight="1" thickBot="1">
      <c r="A40" s="6">
        <v>8.4</v>
      </c>
      <c r="B40" s="39" t="s">
        <v>78</v>
      </c>
      <c r="C40" s="58" t="s">
        <v>21</v>
      </c>
      <c r="D40" s="37">
        <v>0</v>
      </c>
      <c r="E40" s="37">
        <v>0</v>
      </c>
      <c r="F40" s="37">
        <v>0</v>
      </c>
      <c r="G40" s="85">
        <f t="shared" si="0"/>
        <v>0</v>
      </c>
      <c r="H40" s="89">
        <f>ROUND('[1]Витрати 20 -21'!$CG$14*'[1]Витрати 20 -21'!$BL$28%,2)</f>
        <v>0</v>
      </c>
      <c r="I40" s="89">
        <f>ROUND('[1]Витрати 20 -21'!$CH$14*'[1]Витрати 20 -21'!$BM$28%,2)</f>
        <v>0</v>
      </c>
    </row>
    <row r="41" spans="1:9" ht="46.5" customHeight="1" thickBot="1">
      <c r="A41" s="6">
        <v>8.5</v>
      </c>
      <c r="B41" s="39" t="s">
        <v>136</v>
      </c>
      <c r="C41" s="58" t="s">
        <v>21</v>
      </c>
      <c r="D41" s="37">
        <v>0</v>
      </c>
      <c r="E41" s="37">
        <v>0</v>
      </c>
      <c r="F41" s="37">
        <v>0</v>
      </c>
      <c r="G41" s="85">
        <f t="shared" si="0"/>
        <v>0.26</v>
      </c>
      <c r="H41" s="88">
        <f>ROUND(H34*2%,2)</f>
        <v>0.21</v>
      </c>
      <c r="I41" s="88">
        <f>ROUND(I34*2%,2)</f>
        <v>0.05</v>
      </c>
    </row>
    <row r="42" spans="1:9" ht="69" customHeight="1" thickBot="1">
      <c r="A42" s="6">
        <v>9</v>
      </c>
      <c r="B42" s="39" t="s">
        <v>79</v>
      </c>
      <c r="C42" s="58" t="s">
        <v>21</v>
      </c>
      <c r="D42" s="37">
        <v>0</v>
      </c>
      <c r="E42" s="37">
        <v>0</v>
      </c>
      <c r="F42" s="37">
        <v>0</v>
      </c>
      <c r="G42" s="85">
        <f t="shared" si="0"/>
        <v>13.57</v>
      </c>
      <c r="H42" s="88">
        <f>ROUND(H34+H36,2)</f>
        <v>11.18</v>
      </c>
      <c r="I42" s="88">
        <f>ROUND(I34+I36,2)</f>
        <v>2.39</v>
      </c>
    </row>
    <row r="43" spans="1:9" ht="69" customHeight="1" thickBot="1">
      <c r="A43" s="6">
        <v>10</v>
      </c>
      <c r="B43" s="39" t="s">
        <v>80</v>
      </c>
      <c r="C43" s="58" t="s">
        <v>53</v>
      </c>
      <c r="D43" s="37">
        <v>0</v>
      </c>
      <c r="E43" s="37">
        <v>0</v>
      </c>
      <c r="F43" s="37">
        <v>0</v>
      </c>
      <c r="G43" s="85">
        <f>G42/G44*1000</f>
        <v>58.852612587606693</v>
      </c>
      <c r="H43" s="88">
        <f>ROUND(H42/H44*1000,2)</f>
        <v>58.83</v>
      </c>
      <c r="I43" s="88">
        <f>ROUND(I42/I44*1000,2)</f>
        <v>58.98</v>
      </c>
    </row>
    <row r="44" spans="1:9" ht="63" customHeight="1" thickBot="1">
      <c r="A44" s="6">
        <v>11</v>
      </c>
      <c r="B44" s="39" t="s">
        <v>81</v>
      </c>
      <c r="C44" s="58" t="s">
        <v>57</v>
      </c>
      <c r="D44" s="37">
        <v>0</v>
      </c>
      <c r="E44" s="37">
        <v>0</v>
      </c>
      <c r="F44" s="37">
        <v>0</v>
      </c>
      <c r="G44" s="97">
        <f>H44+I44</f>
        <v>230.57599999999999</v>
      </c>
      <c r="H44" s="96">
        <f>ROUND('Додаток 1'!K67,3)</f>
        <v>190.05099999999999</v>
      </c>
      <c r="I44" s="96">
        <f>ROUND('Додаток 1'!AA67,3)</f>
        <v>40.524999999999999</v>
      </c>
    </row>
    <row r="45" spans="1:9" ht="31.5" customHeight="1" thickBot="1">
      <c r="A45" s="6">
        <v>11.1</v>
      </c>
      <c r="B45" s="39" t="s">
        <v>82</v>
      </c>
      <c r="C45" s="58" t="s">
        <v>57</v>
      </c>
      <c r="D45" s="37">
        <v>0</v>
      </c>
      <c r="E45" s="37">
        <v>0</v>
      </c>
      <c r="F45" s="37">
        <v>0</v>
      </c>
      <c r="G45" s="87">
        <f t="shared" ref="G45:G48" si="1">H45+I45</f>
        <v>190.05</v>
      </c>
      <c r="H45" s="88">
        <f>ROUND(H44,2)</f>
        <v>190.05</v>
      </c>
      <c r="I45" s="88">
        <v>0</v>
      </c>
    </row>
    <row r="46" spans="1:9" ht="31.5" customHeight="1" thickBot="1">
      <c r="A46" s="6">
        <v>11.2</v>
      </c>
      <c r="B46" s="39" t="s">
        <v>83</v>
      </c>
      <c r="C46" s="58" t="s">
        <v>57</v>
      </c>
      <c r="D46" s="37">
        <v>0</v>
      </c>
      <c r="E46" s="37">
        <v>0</v>
      </c>
      <c r="F46" s="37">
        <v>0</v>
      </c>
      <c r="G46" s="87">
        <f t="shared" si="1"/>
        <v>0</v>
      </c>
      <c r="H46" s="88">
        <v>0</v>
      </c>
      <c r="I46" s="88">
        <v>0</v>
      </c>
    </row>
    <row r="47" spans="1:9" ht="42.75" customHeight="1" thickBot="1">
      <c r="A47" s="6">
        <v>11.3</v>
      </c>
      <c r="B47" s="39" t="s">
        <v>84</v>
      </c>
      <c r="C47" s="58" t="s">
        <v>57</v>
      </c>
      <c r="D47" s="37">
        <v>0</v>
      </c>
      <c r="E47" s="37">
        <v>0</v>
      </c>
      <c r="F47" s="37">
        <v>0</v>
      </c>
      <c r="G47" s="87">
        <f t="shared" si="1"/>
        <v>0</v>
      </c>
      <c r="H47" s="88">
        <v>0</v>
      </c>
      <c r="I47" s="88">
        <v>0</v>
      </c>
    </row>
    <row r="48" spans="1:9" ht="30" customHeight="1" thickBot="1">
      <c r="A48" s="6">
        <v>11.4</v>
      </c>
      <c r="B48" s="39" t="s">
        <v>15</v>
      </c>
      <c r="C48" s="58" t="s">
        <v>57</v>
      </c>
      <c r="D48" s="37">
        <v>0</v>
      </c>
      <c r="E48" s="37">
        <v>0</v>
      </c>
      <c r="F48" s="37">
        <v>0</v>
      </c>
      <c r="G48" s="97">
        <f t="shared" si="1"/>
        <v>40.524999999999999</v>
      </c>
      <c r="H48" s="88">
        <v>0</v>
      </c>
      <c r="I48" s="95">
        <f>I44</f>
        <v>40.524999999999999</v>
      </c>
    </row>
    <row r="49" spans="1:10">
      <c r="A49" s="10" t="s">
        <v>85</v>
      </c>
    </row>
    <row r="50" spans="1:10">
      <c r="A50" s="10" t="s">
        <v>86</v>
      </c>
    </row>
    <row r="51" spans="1:10" ht="32.25" customHeight="1">
      <c r="A51" s="14"/>
      <c r="B51" s="21"/>
      <c r="C51" s="21"/>
      <c r="D51" s="21"/>
      <c r="E51" s="21"/>
      <c r="F51" s="21"/>
      <c r="G51" s="21"/>
    </row>
    <row r="52" spans="1:10" s="59" customFormat="1" ht="17.25" customHeight="1">
      <c r="A52" s="243"/>
      <c r="B52" s="241" t="s">
        <v>154</v>
      </c>
      <c r="C52" s="241"/>
      <c r="D52" s="241"/>
      <c r="E52" s="241"/>
      <c r="F52" s="244" t="s">
        <v>149</v>
      </c>
      <c r="G52" s="244"/>
      <c r="J52" s="101"/>
    </row>
    <row r="53" spans="1:10" ht="25.5" customHeight="1">
      <c r="A53" s="137" t="s">
        <v>64</v>
      </c>
      <c r="B53" s="137"/>
      <c r="C53" s="17"/>
      <c r="D53" s="29" t="s">
        <v>65</v>
      </c>
      <c r="E53" s="17"/>
      <c r="F53" s="137" t="s">
        <v>66</v>
      </c>
      <c r="G53" s="137"/>
    </row>
  </sheetData>
  <mergeCells count="10">
    <mergeCell ref="A3:G3"/>
    <mergeCell ref="A4:G4"/>
    <mergeCell ref="A5:G5"/>
    <mergeCell ref="A7:G7"/>
    <mergeCell ref="A8:G8"/>
    <mergeCell ref="F53:G53"/>
    <mergeCell ref="A53:B53"/>
    <mergeCell ref="F52:G52"/>
    <mergeCell ref="B9:F9"/>
    <mergeCell ref="D10:I10"/>
  </mergeCells>
  <pageMargins left="0.25" right="0.25" top="0.75" bottom="0.75" header="0.3" footer="0.3"/>
  <pageSetup paperSize="9" scale="44" orientation="portrait" r:id="rId1"/>
  <rowBreaks count="1" manualBreakCount="1">
    <brk id="4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L51"/>
  <sheetViews>
    <sheetView tabSelected="1" view="pageBreakPreview" zoomScale="60" workbookViewId="0">
      <selection activeCell="A7" sqref="A7:K7"/>
    </sheetView>
  </sheetViews>
  <sheetFormatPr defaultRowHeight="15"/>
  <cols>
    <col min="1" max="1" width="4" style="86" customWidth="1"/>
    <col min="2" max="2" width="12.42578125" customWidth="1"/>
    <col min="3" max="3" width="53.7109375" customWidth="1"/>
    <col min="4" max="4" width="4.7109375" customWidth="1"/>
    <col min="5" max="5" width="11.42578125" customWidth="1"/>
    <col min="6" max="6" width="26.85546875" customWidth="1"/>
    <col min="8" max="8" width="15.28515625" customWidth="1"/>
    <col min="9" max="10" width="24.42578125" customWidth="1"/>
    <col min="11" max="11" width="30.28515625" customWidth="1"/>
    <col min="12" max="12" width="40" customWidth="1"/>
  </cols>
  <sheetData>
    <row r="2" spans="1:12" ht="22.5">
      <c r="A2" s="98" t="s">
        <v>133</v>
      </c>
      <c r="G2" s="11"/>
      <c r="H2" s="242" t="s">
        <v>134</v>
      </c>
      <c r="I2" s="179"/>
      <c r="J2" s="179"/>
      <c r="K2" s="239"/>
    </row>
    <row r="3" spans="1:12" ht="21.75" customHeight="1">
      <c r="A3" s="99" t="s">
        <v>88</v>
      </c>
      <c r="B3" s="12"/>
      <c r="C3" s="12"/>
      <c r="D3" s="12"/>
      <c r="E3" s="12"/>
      <c r="F3" s="12"/>
      <c r="G3" s="12"/>
      <c r="H3" s="245" t="s">
        <v>132</v>
      </c>
      <c r="I3" s="179"/>
      <c r="J3" s="179"/>
      <c r="K3" s="179"/>
    </row>
    <row r="4" spans="1:12" ht="23.25" customHeight="1">
      <c r="A4" s="98" t="s">
        <v>135</v>
      </c>
      <c r="G4" s="11"/>
      <c r="H4" s="242" t="s">
        <v>155</v>
      </c>
      <c r="I4" s="179"/>
      <c r="J4" s="179"/>
      <c r="K4" s="179"/>
    </row>
    <row r="5" spans="1:12">
      <c r="A5" s="100"/>
    </row>
    <row r="6" spans="1:12" ht="25.5" customHeight="1">
      <c r="A6" s="186" t="s">
        <v>143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</row>
    <row r="7" spans="1:12" ht="25.5" customHeight="1">
      <c r="A7" s="186" t="s">
        <v>144</v>
      </c>
      <c r="B7" s="186"/>
      <c r="C7" s="186"/>
      <c r="D7" s="186"/>
      <c r="E7" s="186"/>
      <c r="F7" s="186"/>
      <c r="G7" s="186"/>
      <c r="H7" s="186"/>
      <c r="I7" s="186"/>
      <c r="J7" s="186"/>
      <c r="K7" s="186"/>
    </row>
    <row r="8" spans="1:12" ht="24" thickBot="1">
      <c r="A8" s="101"/>
      <c r="B8" s="59"/>
      <c r="C8" s="59"/>
      <c r="D8" s="63" t="s">
        <v>158</v>
      </c>
      <c r="E8" s="63"/>
      <c r="F8" s="63"/>
      <c r="G8" s="63"/>
      <c r="H8" s="63"/>
      <c r="I8" s="59"/>
      <c r="J8" s="59"/>
      <c r="K8" s="60" t="s">
        <v>1</v>
      </c>
    </row>
    <row r="9" spans="1:12" ht="24.75" customHeight="1" thickBot="1">
      <c r="A9" s="102"/>
      <c r="B9" s="187" t="s">
        <v>69</v>
      </c>
      <c r="C9" s="187" t="s">
        <v>89</v>
      </c>
      <c r="D9" s="189" t="s">
        <v>5</v>
      </c>
      <c r="E9" s="190"/>
      <c r="F9" s="187" t="s">
        <v>6</v>
      </c>
      <c r="G9" s="193" t="s">
        <v>90</v>
      </c>
      <c r="H9" s="194"/>
      <c r="I9" s="194"/>
      <c r="J9" s="194"/>
      <c r="K9" s="195"/>
      <c r="L9" s="5"/>
    </row>
    <row r="10" spans="1:12" ht="58.5" customHeight="1" thickBot="1">
      <c r="A10" s="102"/>
      <c r="B10" s="188"/>
      <c r="C10" s="188"/>
      <c r="D10" s="191"/>
      <c r="E10" s="192"/>
      <c r="F10" s="188"/>
      <c r="G10" s="193" t="s">
        <v>82</v>
      </c>
      <c r="H10" s="195"/>
      <c r="I10" s="116" t="s">
        <v>83</v>
      </c>
      <c r="J10" s="116" t="s">
        <v>91</v>
      </c>
      <c r="K10" s="116" t="s">
        <v>15</v>
      </c>
      <c r="L10" s="5"/>
    </row>
    <row r="11" spans="1:12" ht="19.5" thickBot="1">
      <c r="A11" s="102"/>
      <c r="B11" s="15">
        <v>1</v>
      </c>
      <c r="C11" s="16">
        <v>2</v>
      </c>
      <c r="D11" s="196">
        <v>3</v>
      </c>
      <c r="E11" s="197"/>
      <c r="F11" s="16">
        <v>4</v>
      </c>
      <c r="G11" s="196">
        <v>5</v>
      </c>
      <c r="H11" s="197"/>
      <c r="I11" s="16">
        <v>6</v>
      </c>
      <c r="J11" s="16">
        <v>7</v>
      </c>
      <c r="K11" s="16">
        <v>8</v>
      </c>
      <c r="L11" s="5"/>
    </row>
    <row r="12" spans="1:12" s="67" customFormat="1" ht="38.25" customHeight="1" thickBot="1">
      <c r="A12" s="102"/>
      <c r="B12" s="70">
        <v>1</v>
      </c>
      <c r="C12" s="71" t="s">
        <v>92</v>
      </c>
      <c r="D12" s="198" t="s">
        <v>53</v>
      </c>
      <c r="E12" s="199"/>
      <c r="F12" s="66">
        <f>ROUND('Додаток 1'!G59,2)</f>
        <v>1781.93</v>
      </c>
      <c r="G12" s="200">
        <f>ROUND('Додаток 1'!K59,2)</f>
        <v>1782.36</v>
      </c>
      <c r="H12" s="201"/>
      <c r="I12" s="66">
        <f t="shared" ref="I12:J12" si="0">I13+I14+I15</f>
        <v>0</v>
      </c>
      <c r="J12" s="66">
        <f t="shared" si="0"/>
        <v>0</v>
      </c>
      <c r="K12" s="66">
        <f>ROUND('Додаток 1'!AA59,2)</f>
        <v>1779.89</v>
      </c>
      <c r="L12" s="72"/>
    </row>
    <row r="13" spans="1:12" ht="44.25" customHeight="1" thickBot="1">
      <c r="A13" s="102"/>
      <c r="B13" s="15">
        <v>1.1000000000000001</v>
      </c>
      <c r="C13" s="39" t="s">
        <v>93</v>
      </c>
      <c r="D13" s="202" t="s">
        <v>53</v>
      </c>
      <c r="E13" s="203"/>
      <c r="F13" s="51">
        <f>('Додаток 1'!G49)/F37*1000</f>
        <v>1688.6839913954618</v>
      </c>
      <c r="G13" s="204">
        <f>('Додаток 1'!K49)/G37*1000</f>
        <v>1689.1255505101262</v>
      </c>
      <c r="H13" s="205"/>
      <c r="I13" s="51">
        <v>0</v>
      </c>
      <c r="J13" s="51">
        <v>0</v>
      </c>
      <c r="K13" s="53">
        <f>('Додаток 1'!AA49)/K37*1000</f>
        <v>1686.6132017273287</v>
      </c>
      <c r="L13" s="5"/>
    </row>
    <row r="14" spans="1:12" ht="39" customHeight="1" thickBot="1">
      <c r="A14" s="102"/>
      <c r="B14" s="15">
        <v>1.2</v>
      </c>
      <c r="C14" s="39" t="s">
        <v>94</v>
      </c>
      <c r="D14" s="202" t="s">
        <v>21</v>
      </c>
      <c r="E14" s="203"/>
      <c r="F14" s="37">
        <v>0</v>
      </c>
      <c r="G14" s="206">
        <v>0</v>
      </c>
      <c r="H14" s="207"/>
      <c r="I14" s="37">
        <v>0</v>
      </c>
      <c r="J14" s="37">
        <v>0</v>
      </c>
      <c r="K14" s="37">
        <v>0</v>
      </c>
      <c r="L14" s="5"/>
    </row>
    <row r="15" spans="1:12" ht="26.25" customHeight="1" thickBot="1">
      <c r="A15" s="102"/>
      <c r="B15" s="15">
        <v>1.3</v>
      </c>
      <c r="C15" s="39" t="s">
        <v>95</v>
      </c>
      <c r="D15" s="202" t="s">
        <v>53</v>
      </c>
      <c r="E15" s="203"/>
      <c r="F15" s="51">
        <f>F12-F13</f>
        <v>93.246008604538247</v>
      </c>
      <c r="G15" s="208">
        <f>G12-G13</f>
        <v>93.234449489873668</v>
      </c>
      <c r="H15" s="209"/>
      <c r="I15" s="51">
        <v>0</v>
      </c>
      <c r="J15" s="51">
        <v>0</v>
      </c>
      <c r="K15" s="51">
        <f>K12-K13</f>
        <v>93.276798272671385</v>
      </c>
      <c r="L15" s="77"/>
    </row>
    <row r="16" spans="1:12" s="67" customFormat="1" ht="47.25" customHeight="1" thickBot="1">
      <c r="A16" s="102"/>
      <c r="B16" s="70">
        <v>2</v>
      </c>
      <c r="C16" s="71" t="s">
        <v>96</v>
      </c>
      <c r="D16" s="198" t="s">
        <v>53</v>
      </c>
      <c r="E16" s="199"/>
      <c r="F16" s="66">
        <f>F17+F18+F19</f>
        <v>0</v>
      </c>
      <c r="G16" s="200">
        <f t="shared" ref="G16:K16" si="1">G17+G18+G19</f>
        <v>0</v>
      </c>
      <c r="H16" s="201"/>
      <c r="I16" s="66">
        <f t="shared" si="1"/>
        <v>0</v>
      </c>
      <c r="J16" s="66">
        <f t="shared" si="1"/>
        <v>0</v>
      </c>
      <c r="K16" s="66">
        <f t="shared" si="1"/>
        <v>0</v>
      </c>
      <c r="L16" s="72"/>
    </row>
    <row r="17" spans="1:12" ht="50.25" customHeight="1" thickBot="1">
      <c r="A17" s="102"/>
      <c r="B17" s="15">
        <v>2.1</v>
      </c>
      <c r="C17" s="39" t="s">
        <v>97</v>
      </c>
      <c r="D17" s="202" t="s">
        <v>53</v>
      </c>
      <c r="E17" s="203"/>
      <c r="F17" s="37">
        <f>G17+I17+J17+K17</f>
        <v>0</v>
      </c>
      <c r="G17" s="206">
        <v>0</v>
      </c>
      <c r="H17" s="207"/>
      <c r="I17" s="37">
        <v>0</v>
      </c>
      <c r="J17" s="37">
        <v>0</v>
      </c>
      <c r="K17" s="37">
        <v>0</v>
      </c>
      <c r="L17" s="5"/>
    </row>
    <row r="18" spans="1:12" ht="34.5" customHeight="1" thickBot="1">
      <c r="A18" s="102"/>
      <c r="B18" s="15">
        <v>2.2000000000000002</v>
      </c>
      <c r="C18" s="39" t="s">
        <v>94</v>
      </c>
      <c r="D18" s="202" t="s">
        <v>21</v>
      </c>
      <c r="E18" s="203"/>
      <c r="F18" s="37">
        <f>G18+I18+J18+K18</f>
        <v>0</v>
      </c>
      <c r="G18" s="206">
        <v>0</v>
      </c>
      <c r="H18" s="207"/>
      <c r="I18" s="37">
        <v>0</v>
      </c>
      <c r="J18" s="37">
        <v>0</v>
      </c>
      <c r="K18" s="37">
        <v>0</v>
      </c>
      <c r="L18" s="5"/>
    </row>
    <row r="19" spans="1:12" ht="30.75" customHeight="1" thickBot="1">
      <c r="A19" s="102"/>
      <c r="B19" s="15">
        <v>2.2999999999999998</v>
      </c>
      <c r="C19" s="39" t="s">
        <v>95</v>
      </c>
      <c r="D19" s="202" t="s">
        <v>53</v>
      </c>
      <c r="E19" s="203"/>
      <c r="F19" s="37">
        <f>G19+I19+J19+K19</f>
        <v>0</v>
      </c>
      <c r="G19" s="206">
        <v>0</v>
      </c>
      <c r="H19" s="207"/>
      <c r="I19" s="37">
        <v>0</v>
      </c>
      <c r="J19" s="37">
        <v>0</v>
      </c>
      <c r="K19" s="37">
        <v>0</v>
      </c>
      <c r="L19" s="5"/>
    </row>
    <row r="20" spans="1:12" ht="54.75" customHeight="1" thickBot="1">
      <c r="A20" s="102"/>
      <c r="B20" s="70">
        <v>3</v>
      </c>
      <c r="C20" s="71" t="s">
        <v>98</v>
      </c>
      <c r="D20" s="198" t="s">
        <v>53</v>
      </c>
      <c r="E20" s="199"/>
      <c r="F20" s="66">
        <f>ROUND('Додаток 3'!G43,2)</f>
        <v>58.85</v>
      </c>
      <c r="G20" s="200">
        <f>ROUND('Додаток 3'!H43,2)</f>
        <v>58.83</v>
      </c>
      <c r="H20" s="201"/>
      <c r="I20" s="66">
        <f t="shared" ref="I20:J20" si="2">I21+I22+I23</f>
        <v>0</v>
      </c>
      <c r="J20" s="66">
        <f t="shared" si="2"/>
        <v>0</v>
      </c>
      <c r="K20" s="66">
        <f>ROUND('Додаток 3'!I43,2)</f>
        <v>58.98</v>
      </c>
      <c r="L20" s="5"/>
    </row>
    <row r="21" spans="1:12" ht="45" customHeight="1" thickBot="1">
      <c r="A21" s="102"/>
      <c r="B21" s="15">
        <v>3.1</v>
      </c>
      <c r="C21" s="39" t="s">
        <v>99</v>
      </c>
      <c r="D21" s="202" t="s">
        <v>53</v>
      </c>
      <c r="E21" s="203"/>
      <c r="F21" s="51">
        <f>('Додаток 3'!G34)/F37*1000</f>
        <v>55.729997918256892</v>
      </c>
      <c r="G21" s="204">
        <f>('Додаток 3'!H34)/G37*1000</f>
        <v>55.721885178189019</v>
      </c>
      <c r="H21" s="205"/>
      <c r="I21" s="51">
        <v>0</v>
      </c>
      <c r="J21" s="51">
        <v>0</v>
      </c>
      <c r="K21" s="51">
        <f>('Додаток 3'!I34)/K37*1000</f>
        <v>55.768044417026523</v>
      </c>
      <c r="L21" s="5"/>
    </row>
    <row r="22" spans="1:12" ht="33" customHeight="1" thickBot="1">
      <c r="A22" s="102"/>
      <c r="B22" s="15">
        <v>3.2</v>
      </c>
      <c r="C22" s="39" t="s">
        <v>94</v>
      </c>
      <c r="D22" s="202" t="s">
        <v>21</v>
      </c>
      <c r="E22" s="203"/>
      <c r="F22" s="37">
        <f t="shared" ref="F22:F26" si="3">G22+I22+J22+K22</f>
        <v>0</v>
      </c>
      <c r="G22" s="206">
        <v>0</v>
      </c>
      <c r="H22" s="207"/>
      <c r="I22" s="37">
        <v>0</v>
      </c>
      <c r="J22" s="37">
        <v>0</v>
      </c>
      <c r="K22" s="37">
        <v>0</v>
      </c>
      <c r="L22" s="5"/>
    </row>
    <row r="23" spans="1:12" ht="27.75" customHeight="1" thickBot="1">
      <c r="A23" s="102"/>
      <c r="B23" s="15">
        <v>3.3</v>
      </c>
      <c r="C23" s="39" t="s">
        <v>95</v>
      </c>
      <c r="D23" s="202" t="s">
        <v>53</v>
      </c>
      <c r="E23" s="203"/>
      <c r="F23" s="51">
        <f>F20-F21</f>
        <v>3.1200020817431096</v>
      </c>
      <c r="G23" s="208">
        <f>G20-G21</f>
        <v>3.1081148218109789</v>
      </c>
      <c r="H23" s="209"/>
      <c r="I23" s="51">
        <v>0</v>
      </c>
      <c r="J23" s="51">
        <v>0</v>
      </c>
      <c r="K23" s="51">
        <f>K20-K21</f>
        <v>3.2119555829734736</v>
      </c>
      <c r="L23" s="5"/>
    </row>
    <row r="24" spans="1:12" s="67" customFormat="1" ht="40.5" customHeight="1" thickBot="1">
      <c r="A24" s="102"/>
      <c r="B24" s="70">
        <v>4</v>
      </c>
      <c r="C24" s="71" t="s">
        <v>100</v>
      </c>
      <c r="D24" s="198" t="s">
        <v>53</v>
      </c>
      <c r="E24" s="199"/>
      <c r="F24" s="66">
        <f>F12+F16+F20</f>
        <v>1840.78</v>
      </c>
      <c r="G24" s="200">
        <f>G12+G16+G20</f>
        <v>1841.1899999999998</v>
      </c>
      <c r="H24" s="201"/>
      <c r="I24" s="66">
        <f t="shared" ref="I24:J24" si="4">I12+I20</f>
        <v>0</v>
      </c>
      <c r="J24" s="66">
        <f t="shared" si="4"/>
        <v>0</v>
      </c>
      <c r="K24" s="66">
        <f>K12+K16+K20</f>
        <v>1838.8700000000001</v>
      </c>
      <c r="L24" s="78"/>
    </row>
    <row r="25" spans="1:12" ht="39" customHeight="1" thickBot="1">
      <c r="A25" s="102"/>
      <c r="B25" s="15">
        <v>4.0999999999999996</v>
      </c>
      <c r="C25" s="39" t="s">
        <v>101</v>
      </c>
      <c r="D25" s="202" t="s">
        <v>53</v>
      </c>
      <c r="E25" s="203"/>
      <c r="F25" s="37">
        <f>F13+F17+F21</f>
        <v>1744.4139893137187</v>
      </c>
      <c r="G25" s="210">
        <f>G13+G17+G21</f>
        <v>1744.8474356883153</v>
      </c>
      <c r="H25" s="211"/>
      <c r="I25" s="37">
        <f t="shared" ref="I25:K25" si="5">I13+I17+I21</f>
        <v>0</v>
      </c>
      <c r="J25" s="37">
        <f t="shared" si="5"/>
        <v>0</v>
      </c>
      <c r="K25" s="37">
        <f t="shared" si="5"/>
        <v>1742.3812461443551</v>
      </c>
      <c r="L25" s="77"/>
    </row>
    <row r="26" spans="1:12" ht="40.5" customHeight="1" thickBot="1">
      <c r="A26" s="102"/>
      <c r="B26" s="15">
        <v>4.2</v>
      </c>
      <c r="C26" s="39" t="s">
        <v>94</v>
      </c>
      <c r="D26" s="202" t="s">
        <v>21</v>
      </c>
      <c r="E26" s="203"/>
      <c r="F26" s="37">
        <f t="shared" si="3"/>
        <v>0</v>
      </c>
      <c r="G26" s="206">
        <f>G14+G18+G22</f>
        <v>0</v>
      </c>
      <c r="H26" s="207"/>
      <c r="I26" s="37">
        <v>0</v>
      </c>
      <c r="J26" s="37">
        <v>0</v>
      </c>
      <c r="K26" s="37">
        <v>0</v>
      </c>
      <c r="L26" s="5"/>
    </row>
    <row r="27" spans="1:12" ht="27.75" customHeight="1" thickBot="1">
      <c r="A27" s="102"/>
      <c r="B27" s="15">
        <v>4.3</v>
      </c>
      <c r="C27" s="39" t="s">
        <v>95</v>
      </c>
      <c r="D27" s="202" t="s">
        <v>53</v>
      </c>
      <c r="E27" s="203"/>
      <c r="F27" s="37">
        <f>F15+F19+F23</f>
        <v>96.366010686281356</v>
      </c>
      <c r="G27" s="210">
        <f>G15+G19+G23</f>
        <v>96.34256431168464</v>
      </c>
      <c r="H27" s="211"/>
      <c r="I27" s="37">
        <v>0</v>
      </c>
      <c r="J27" s="37">
        <f t="shared" ref="J27" si="6">J24-J25-J26</f>
        <v>0</v>
      </c>
      <c r="K27" s="37">
        <f>K15+K19+K23</f>
        <v>96.488753855644859</v>
      </c>
      <c r="L27" s="5"/>
    </row>
    <row r="28" spans="1:12" ht="83.25" customHeight="1" thickBot="1">
      <c r="A28" s="102"/>
      <c r="B28" s="15">
        <v>5</v>
      </c>
      <c r="C28" s="39" t="s">
        <v>102</v>
      </c>
      <c r="D28" s="202" t="s">
        <v>21</v>
      </c>
      <c r="E28" s="203"/>
      <c r="F28" s="37">
        <f>F29+F30+F31</f>
        <v>424.44000000000005</v>
      </c>
      <c r="G28" s="212">
        <f>G29+G30+G31</f>
        <v>349.92</v>
      </c>
      <c r="H28" s="213"/>
      <c r="I28" s="79">
        <f t="shared" ref="I28:J29" si="7">I29+I30+I31</f>
        <v>0</v>
      </c>
      <c r="J28" s="79">
        <f t="shared" si="7"/>
        <v>0</v>
      </c>
      <c r="K28" s="79">
        <f>K29+K30+K31</f>
        <v>74.52</v>
      </c>
      <c r="L28" s="5"/>
    </row>
    <row r="29" spans="1:12" ht="60.75" customHeight="1" thickBot="1">
      <c r="A29" s="102"/>
      <c r="B29" s="15">
        <v>5.0999999999999996</v>
      </c>
      <c r="C29" s="39" t="s">
        <v>103</v>
      </c>
      <c r="D29" s="202" t="s">
        <v>21</v>
      </c>
      <c r="E29" s="203"/>
      <c r="F29" s="79">
        <f>G29+K29</f>
        <v>402.22</v>
      </c>
      <c r="G29" s="214">
        <f>ROUND('Додаток 1'!K49+'Додаток 3'!H34,2)</f>
        <v>331.61</v>
      </c>
      <c r="H29" s="215"/>
      <c r="I29" s="79">
        <f t="shared" si="7"/>
        <v>0</v>
      </c>
      <c r="J29" s="79">
        <f t="shared" si="7"/>
        <v>0</v>
      </c>
      <c r="K29" s="73">
        <f>ROUND('Додаток 1'!AA49+'Додаток 3'!I34,2)</f>
        <v>70.61</v>
      </c>
      <c r="L29" s="5"/>
    </row>
    <row r="30" spans="1:12" ht="24.75" customHeight="1" thickBot="1">
      <c r="A30" s="102"/>
      <c r="B30" s="15">
        <v>5.2</v>
      </c>
      <c r="C30" s="39" t="s">
        <v>94</v>
      </c>
      <c r="D30" s="202" t="s">
        <v>21</v>
      </c>
      <c r="E30" s="203"/>
      <c r="F30" s="79">
        <v>0</v>
      </c>
      <c r="G30" s="216">
        <v>0</v>
      </c>
      <c r="H30" s="217"/>
      <c r="I30" s="79">
        <v>0</v>
      </c>
      <c r="J30" s="79">
        <v>0</v>
      </c>
      <c r="K30" s="79">
        <v>0</v>
      </c>
      <c r="L30" s="5"/>
    </row>
    <row r="31" spans="1:12" ht="70.5" customHeight="1" thickBot="1">
      <c r="A31" s="102"/>
      <c r="B31" s="15">
        <v>5.3</v>
      </c>
      <c r="C31" s="39" t="s">
        <v>104</v>
      </c>
      <c r="D31" s="202" t="s">
        <v>21</v>
      </c>
      <c r="E31" s="203"/>
      <c r="F31" s="79">
        <f>G31+K31</f>
        <v>22.22</v>
      </c>
      <c r="G31" s="214">
        <f>ROUND('Додаток 1'!K51+'Додаток 3'!H36,2)</f>
        <v>18.309999999999999</v>
      </c>
      <c r="H31" s="215"/>
      <c r="I31" s="79">
        <v>0</v>
      </c>
      <c r="J31" s="79">
        <v>0</v>
      </c>
      <c r="K31" s="73">
        <f>ROUND('Додаток 1'!AA51+'Додаток 3'!I36,2)</f>
        <v>3.91</v>
      </c>
      <c r="L31" s="5"/>
    </row>
    <row r="32" spans="1:12" ht="133.5" customHeight="1" thickBot="1">
      <c r="A32" s="102"/>
      <c r="B32" s="15">
        <v>6</v>
      </c>
      <c r="C32" s="39" t="s">
        <v>105</v>
      </c>
      <c r="D32" s="202" t="s">
        <v>21</v>
      </c>
      <c r="E32" s="203"/>
      <c r="F32" s="37">
        <f>F33+F34+F35</f>
        <v>424.44000000000005</v>
      </c>
      <c r="G32" s="210">
        <f t="shared" ref="G32:K32" si="8">G28</f>
        <v>349.92</v>
      </c>
      <c r="H32" s="211"/>
      <c r="I32" s="37">
        <v>0</v>
      </c>
      <c r="J32" s="37">
        <v>0</v>
      </c>
      <c r="K32" s="37">
        <f t="shared" si="8"/>
        <v>74.52</v>
      </c>
      <c r="L32" s="5"/>
    </row>
    <row r="33" spans="1:12" ht="77.25" customHeight="1" thickBot="1">
      <c r="A33" s="102"/>
      <c r="B33" s="15">
        <v>6.1</v>
      </c>
      <c r="C33" s="39" t="s">
        <v>103</v>
      </c>
      <c r="D33" s="202" t="s">
        <v>21</v>
      </c>
      <c r="E33" s="203"/>
      <c r="F33" s="37">
        <f>F29</f>
        <v>402.22</v>
      </c>
      <c r="G33" s="210">
        <f t="shared" ref="G33:K33" si="9">G29</f>
        <v>331.61</v>
      </c>
      <c r="H33" s="211"/>
      <c r="I33" s="37">
        <f t="shared" si="9"/>
        <v>0</v>
      </c>
      <c r="J33" s="37">
        <f t="shared" si="9"/>
        <v>0</v>
      </c>
      <c r="K33" s="37">
        <f t="shared" si="9"/>
        <v>70.61</v>
      </c>
      <c r="L33" s="5"/>
    </row>
    <row r="34" spans="1:12" ht="33" customHeight="1" thickBot="1">
      <c r="A34" s="102"/>
      <c r="B34" s="15">
        <v>6.2</v>
      </c>
      <c r="C34" s="39" t="s">
        <v>94</v>
      </c>
      <c r="D34" s="202" t="s">
        <v>21</v>
      </c>
      <c r="E34" s="203"/>
      <c r="F34" s="37">
        <v>0</v>
      </c>
      <c r="G34" s="206">
        <v>0</v>
      </c>
      <c r="H34" s="207"/>
      <c r="I34" s="37">
        <v>0</v>
      </c>
      <c r="J34" s="37">
        <v>0</v>
      </c>
      <c r="K34" s="37">
        <v>0</v>
      </c>
      <c r="L34" s="5"/>
    </row>
    <row r="35" spans="1:12" ht="69.75" customHeight="1" thickBot="1">
      <c r="A35" s="102"/>
      <c r="B35" s="15">
        <v>6.3</v>
      </c>
      <c r="C35" s="39" t="s">
        <v>104</v>
      </c>
      <c r="D35" s="202" t="s">
        <v>21</v>
      </c>
      <c r="E35" s="203"/>
      <c r="F35" s="37">
        <f>F31</f>
        <v>22.22</v>
      </c>
      <c r="G35" s="210">
        <f t="shared" ref="G35:K35" si="10">G32-G33-G34</f>
        <v>18.310000000000002</v>
      </c>
      <c r="H35" s="211"/>
      <c r="I35" s="37">
        <f t="shared" si="10"/>
        <v>0</v>
      </c>
      <c r="J35" s="37">
        <f t="shared" si="10"/>
        <v>0</v>
      </c>
      <c r="K35" s="37">
        <f t="shared" si="10"/>
        <v>3.9099999999999966</v>
      </c>
      <c r="L35" s="5"/>
    </row>
    <row r="36" spans="1:12" ht="79.5" customHeight="1" thickBot="1">
      <c r="A36" s="102"/>
      <c r="B36" s="15">
        <v>7</v>
      </c>
      <c r="C36" s="39" t="s">
        <v>106</v>
      </c>
      <c r="D36" s="202" t="s">
        <v>57</v>
      </c>
      <c r="E36" s="203"/>
      <c r="F36" s="38">
        <f>F37+F38</f>
        <v>230.57599999999999</v>
      </c>
      <c r="G36" s="218">
        <f t="shared" ref="G36:K36" si="11">G37+G38</f>
        <v>190.05099999999999</v>
      </c>
      <c r="H36" s="219"/>
      <c r="I36" s="38">
        <f t="shared" si="11"/>
        <v>0</v>
      </c>
      <c r="J36" s="38">
        <f t="shared" si="11"/>
        <v>0</v>
      </c>
      <c r="K36" s="38">
        <f t="shared" si="11"/>
        <v>40.524999999999999</v>
      </c>
      <c r="L36" s="5"/>
    </row>
    <row r="37" spans="1:12" ht="52.5" customHeight="1" thickBot="1">
      <c r="A37" s="102"/>
      <c r="B37" s="15">
        <v>7.1</v>
      </c>
      <c r="C37" s="39" t="s">
        <v>107</v>
      </c>
      <c r="D37" s="202" t="s">
        <v>57</v>
      </c>
      <c r="E37" s="203"/>
      <c r="F37" s="38">
        <f>G37+K37</f>
        <v>230.57599999999999</v>
      </c>
      <c r="G37" s="220">
        <f>'Додаток 1'!K67</f>
        <v>190.05099999999999</v>
      </c>
      <c r="H37" s="221"/>
      <c r="I37" s="38">
        <v>0</v>
      </c>
      <c r="J37" s="38">
        <v>0</v>
      </c>
      <c r="K37" s="94">
        <f>'Додаток 1'!AA67</f>
        <v>40.524999999999999</v>
      </c>
      <c r="L37" s="5"/>
    </row>
    <row r="38" spans="1:12" ht="42.75" customHeight="1" thickBot="1">
      <c r="A38" s="102"/>
      <c r="B38" s="15">
        <v>7.2</v>
      </c>
      <c r="C38" s="39" t="s">
        <v>108</v>
      </c>
      <c r="D38" s="202" t="s">
        <v>57</v>
      </c>
      <c r="E38" s="203"/>
      <c r="F38" s="38">
        <v>0</v>
      </c>
      <c r="G38" s="222">
        <v>0</v>
      </c>
      <c r="H38" s="223"/>
      <c r="I38" s="38">
        <v>0</v>
      </c>
      <c r="J38" s="38">
        <v>0</v>
      </c>
      <c r="K38" s="38">
        <v>0</v>
      </c>
      <c r="L38" s="5"/>
    </row>
    <row r="39" spans="1:12" ht="35.25" customHeight="1" thickBot="1">
      <c r="A39" s="102"/>
      <c r="B39" s="15">
        <v>8</v>
      </c>
      <c r="C39" s="39" t="s">
        <v>109</v>
      </c>
      <c r="D39" s="224"/>
      <c r="E39" s="225"/>
      <c r="F39" s="82" t="s">
        <v>128</v>
      </c>
      <c r="G39" s="226" t="s">
        <v>128</v>
      </c>
      <c r="H39" s="227"/>
      <c r="I39" s="82" t="s">
        <v>128</v>
      </c>
      <c r="J39" s="82" t="s">
        <v>128</v>
      </c>
      <c r="K39" s="82" t="s">
        <v>128</v>
      </c>
      <c r="L39" s="5"/>
    </row>
    <row r="40" spans="1:12" ht="26.25" customHeight="1" thickBot="1">
      <c r="A40" s="102"/>
      <c r="B40" s="15">
        <v>8.1</v>
      </c>
      <c r="C40" s="39" t="s">
        <v>110</v>
      </c>
      <c r="D40" s="202" t="s">
        <v>111</v>
      </c>
      <c r="E40" s="203"/>
      <c r="F40" s="79">
        <f>F15/F13*100</f>
        <v>5.5218151578190442</v>
      </c>
      <c r="G40" s="212">
        <f t="shared" ref="G40:K40" si="12">G15/G13*100</f>
        <v>5.5196873590430444</v>
      </c>
      <c r="H40" s="213"/>
      <c r="I40" s="79">
        <v>0</v>
      </c>
      <c r="J40" s="79">
        <v>0</v>
      </c>
      <c r="K40" s="79">
        <f t="shared" si="12"/>
        <v>5.5304202633504138</v>
      </c>
      <c r="L40" s="5"/>
    </row>
    <row r="41" spans="1:12" ht="33" customHeight="1" thickBot="1">
      <c r="A41" s="102"/>
      <c r="B41" s="15">
        <v>8.1999999999999993</v>
      </c>
      <c r="C41" s="39" t="s">
        <v>112</v>
      </c>
      <c r="D41" s="202" t="s">
        <v>111</v>
      </c>
      <c r="E41" s="203"/>
      <c r="F41" s="79">
        <v>0</v>
      </c>
      <c r="G41" s="212">
        <v>0</v>
      </c>
      <c r="H41" s="213"/>
      <c r="I41" s="79">
        <v>0</v>
      </c>
      <c r="J41" s="79">
        <v>0</v>
      </c>
      <c r="K41" s="79">
        <v>0</v>
      </c>
      <c r="L41" s="5"/>
    </row>
    <row r="42" spans="1:12" ht="36" customHeight="1" thickBot="1">
      <c r="A42" s="102"/>
      <c r="B42" s="15">
        <v>8.3000000000000007</v>
      </c>
      <c r="C42" s="39" t="s">
        <v>113</v>
      </c>
      <c r="D42" s="228" t="s">
        <v>111</v>
      </c>
      <c r="E42" s="150"/>
      <c r="F42" s="80">
        <f>F23/F21*100</f>
        <v>5.5984249027237292</v>
      </c>
      <c r="G42" s="229">
        <f t="shared" ref="G42:K42" si="13">G23/G21*100</f>
        <v>5.5779067988668389</v>
      </c>
      <c r="H42" s="230"/>
      <c r="I42" s="80">
        <v>0</v>
      </c>
      <c r="J42" s="80">
        <v>0</v>
      </c>
      <c r="K42" s="80">
        <f t="shared" si="13"/>
        <v>5.7594911504424795</v>
      </c>
      <c r="L42" s="5"/>
    </row>
    <row r="43" spans="1:12" ht="25.5" customHeight="1" thickBot="1">
      <c r="A43" s="102"/>
      <c r="B43" s="15">
        <v>8.4</v>
      </c>
      <c r="C43" s="57" t="s">
        <v>114</v>
      </c>
      <c r="D43" s="231" t="s">
        <v>111</v>
      </c>
      <c r="E43" s="232"/>
      <c r="F43" s="81">
        <f>F27/F25*100</f>
        <v>5.5242626622246558</v>
      </c>
      <c r="G43" s="233">
        <f t="shared" ref="G43:K43" si="14">G27/G25*100</f>
        <v>5.5215466029371782</v>
      </c>
      <c r="H43" s="234"/>
      <c r="I43" s="81">
        <v>0</v>
      </c>
      <c r="J43" s="81">
        <v>0</v>
      </c>
      <c r="K43" s="81">
        <f t="shared" si="14"/>
        <v>5.5377520889392553</v>
      </c>
      <c r="L43" s="5"/>
    </row>
    <row r="44" spans="1:12" ht="24.75" customHeight="1">
      <c r="A44" s="102"/>
      <c r="B44" s="26"/>
      <c r="C44" s="24"/>
      <c r="D44" s="26"/>
      <c r="E44" s="26"/>
      <c r="F44" s="25"/>
      <c r="G44" s="25"/>
      <c r="H44" s="25"/>
      <c r="I44" s="25"/>
      <c r="J44" s="25"/>
      <c r="K44" s="25"/>
      <c r="L44" s="5"/>
    </row>
    <row r="45" spans="1:12" ht="21.75" customHeight="1">
      <c r="A45" s="103"/>
      <c r="B45" s="235"/>
      <c r="C45" s="235"/>
      <c r="D45" s="235"/>
      <c r="E45" s="235"/>
      <c r="F45" s="22"/>
      <c r="G45" s="22"/>
      <c r="H45" s="27"/>
      <c r="I45" s="27"/>
      <c r="J45" s="27"/>
      <c r="K45" s="27"/>
      <c r="L45" s="28"/>
    </row>
    <row r="46" spans="1:12" s="59" customFormat="1" ht="21.75" customHeight="1">
      <c r="A46" s="246" t="s">
        <v>157</v>
      </c>
      <c r="B46" s="246"/>
      <c r="C46" s="246"/>
      <c r="D46" s="246"/>
      <c r="E46" s="247"/>
      <c r="F46" s="247"/>
      <c r="G46" s="247"/>
      <c r="H46" s="248" t="s">
        <v>156</v>
      </c>
      <c r="I46" s="248"/>
      <c r="J46" s="248"/>
      <c r="K46" s="248"/>
      <c r="L46" s="248"/>
    </row>
    <row r="47" spans="1:12" ht="29.25" customHeight="1">
      <c r="A47" s="137"/>
      <c r="B47" s="137"/>
      <c r="C47" s="137"/>
      <c r="D47" s="137"/>
      <c r="E47" s="137" t="s">
        <v>65</v>
      </c>
      <c r="F47" s="137"/>
      <c r="G47" s="137"/>
      <c r="H47" s="137" t="s">
        <v>66</v>
      </c>
      <c r="I47" s="137"/>
      <c r="J47" s="137"/>
      <c r="K47" s="137"/>
      <c r="L47" s="137"/>
    </row>
    <row r="48" spans="1:12">
      <c r="A48" s="104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" ht="15.75">
      <c r="A49" s="105"/>
    </row>
    <row r="51" spans="1:1" ht="15.75">
      <c r="A51" s="106"/>
    </row>
  </sheetData>
  <mergeCells count="84">
    <mergeCell ref="H3:K3"/>
    <mergeCell ref="H4:K4"/>
    <mergeCell ref="H2:J2"/>
    <mergeCell ref="A7:K7"/>
    <mergeCell ref="A6:K6"/>
    <mergeCell ref="H46:L46"/>
    <mergeCell ref="H47:L47"/>
    <mergeCell ref="D41:E41"/>
    <mergeCell ref="G41:H41"/>
    <mergeCell ref="D42:E42"/>
    <mergeCell ref="G42:H42"/>
    <mergeCell ref="D43:E43"/>
    <mergeCell ref="G43:H43"/>
    <mergeCell ref="B45:E45"/>
    <mergeCell ref="A46:D46"/>
    <mergeCell ref="A47:D47"/>
    <mergeCell ref="E46:G46"/>
    <mergeCell ref="E47:G47"/>
    <mergeCell ref="D38:E38"/>
    <mergeCell ref="G38:H38"/>
    <mergeCell ref="D39:E39"/>
    <mergeCell ref="G39:H39"/>
    <mergeCell ref="D40:E40"/>
    <mergeCell ref="G40:H40"/>
    <mergeCell ref="D35:E35"/>
    <mergeCell ref="G35:H35"/>
    <mergeCell ref="D36:E36"/>
    <mergeCell ref="G36:H36"/>
    <mergeCell ref="D37:E37"/>
    <mergeCell ref="G37:H37"/>
    <mergeCell ref="D32:E32"/>
    <mergeCell ref="G32:H32"/>
    <mergeCell ref="D33:E33"/>
    <mergeCell ref="G33:H33"/>
    <mergeCell ref="D34:E34"/>
    <mergeCell ref="G34:H34"/>
    <mergeCell ref="D29:E29"/>
    <mergeCell ref="G29:H29"/>
    <mergeCell ref="D30:E30"/>
    <mergeCell ref="G30:H30"/>
    <mergeCell ref="D31:E31"/>
    <mergeCell ref="G31:H31"/>
    <mergeCell ref="D26:E26"/>
    <mergeCell ref="G26:H26"/>
    <mergeCell ref="D27:E27"/>
    <mergeCell ref="G27:H27"/>
    <mergeCell ref="D28:E28"/>
    <mergeCell ref="G28:H28"/>
    <mergeCell ref="D23:E23"/>
    <mergeCell ref="G23:H23"/>
    <mergeCell ref="D24:E24"/>
    <mergeCell ref="G24:H24"/>
    <mergeCell ref="D25:E25"/>
    <mergeCell ref="G25:H25"/>
    <mergeCell ref="D20:E20"/>
    <mergeCell ref="G20:H20"/>
    <mergeCell ref="D21:E21"/>
    <mergeCell ref="G21:H21"/>
    <mergeCell ref="D22:E22"/>
    <mergeCell ref="G22:H22"/>
    <mergeCell ref="D17:E17"/>
    <mergeCell ref="G17:H17"/>
    <mergeCell ref="D18:E18"/>
    <mergeCell ref="G18:H18"/>
    <mergeCell ref="D19:E19"/>
    <mergeCell ref="G19:H19"/>
    <mergeCell ref="D14:E14"/>
    <mergeCell ref="G14:H14"/>
    <mergeCell ref="D15:E15"/>
    <mergeCell ref="G15:H15"/>
    <mergeCell ref="D16:E16"/>
    <mergeCell ref="G16:H16"/>
    <mergeCell ref="D11:E11"/>
    <mergeCell ref="G11:H11"/>
    <mergeCell ref="D12:E12"/>
    <mergeCell ref="G12:H12"/>
    <mergeCell ref="D13:E13"/>
    <mergeCell ref="G13:H13"/>
    <mergeCell ref="B9:B10"/>
    <mergeCell ref="C9:C10"/>
    <mergeCell ref="D9:E10"/>
    <mergeCell ref="F9:F10"/>
    <mergeCell ref="G9:K9"/>
    <mergeCell ref="G10:H10"/>
  </mergeCells>
  <pageMargins left="0.25" right="0.25" top="0.75" bottom="0.75" header="0.3" footer="0.3"/>
  <pageSetup paperSize="9" scale="4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A46"/>
  <sheetViews>
    <sheetView view="pageBreakPreview" topLeftCell="L1" zoomScale="60" workbookViewId="0">
      <selection activeCell="AD40" sqref="AD40"/>
    </sheetView>
  </sheetViews>
  <sheetFormatPr defaultRowHeight="15"/>
  <sheetData>
    <row r="14" ht="141" customHeight="1"/>
    <row r="15" ht="12.75" hidden="1" customHeight="1"/>
    <row r="16" ht="0.75" customHeight="1"/>
    <row r="17" ht="15.75" hidden="1" customHeight="1" thickBot="1"/>
    <row r="19" ht="38.25" customHeight="1"/>
    <row r="20" ht="28.5" customHeight="1"/>
    <row r="21" ht="27" customHeight="1"/>
    <row r="22" ht="27" customHeight="1"/>
    <row r="23" ht="60.75" customHeight="1"/>
    <row r="24" ht="30.75" customHeight="1"/>
    <row r="25" ht="28.5" customHeight="1"/>
    <row r="26" ht="27" customHeight="1"/>
    <row r="27" ht="58.5" customHeight="1"/>
    <row r="28" ht="31.5" customHeight="1"/>
    <row r="29" ht="32.25" customHeight="1"/>
    <row r="30" ht="43.5" customHeight="1"/>
    <row r="31" ht="39.75" customHeight="1"/>
    <row r="32" ht="45" customHeight="1"/>
    <row r="33" ht="41.25" customHeight="1"/>
    <row r="34" ht="42" customHeight="1"/>
    <row r="35" ht="27" customHeight="1"/>
    <row r="36" ht="45.75" customHeight="1"/>
    <row r="37" ht="43.5" customHeight="1"/>
    <row r="38" ht="33" customHeight="1"/>
    <row r="39" ht="44.25" customHeight="1"/>
    <row r="40" ht="41.25" customHeight="1"/>
    <row r="41" ht="44.25" customHeight="1"/>
    <row r="46" ht="15.75" customHeight="1"/>
  </sheetData>
  <pageMargins left="0.51181102362204722" right="0.31496062992125984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Додаток 1</vt:lpstr>
      <vt:lpstr>Додаток 3</vt:lpstr>
      <vt:lpstr>Додаток 4</vt:lpstr>
      <vt:lpstr>Лист1</vt:lpstr>
      <vt:lpstr>'Додаток 1'!Область_печати</vt:lpstr>
      <vt:lpstr>'Додаток 3'!Область_печати</vt:lpstr>
      <vt:lpstr>'Додаток 4'!Область_печати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Просвирин</dc:creator>
  <cp:lastModifiedBy>buh</cp:lastModifiedBy>
  <cp:lastPrinted>2021-06-07T11:55:23Z</cp:lastPrinted>
  <dcterms:created xsi:type="dcterms:W3CDTF">2020-02-19T15:30:08Z</dcterms:created>
  <dcterms:modified xsi:type="dcterms:W3CDTF">2021-06-07T11:56:26Z</dcterms:modified>
</cp:coreProperties>
</file>